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inancegovau-my.sharepoint.com/personal/weng_chin-dahler_finance_gov_au/Documents/Desktop/"/>
    </mc:Choice>
  </mc:AlternateContent>
  <xr:revisionPtr revIDLastSave="37" documentId="8_{38D105E5-E37E-47CE-8F16-85CC21F2CE10}" xr6:coauthVersionLast="47" xr6:coauthVersionMax="47" xr10:uidLastSave="{1B56B191-E9A9-4126-9C78-AA244BDBB6E0}"/>
  <workbookProtection lockStructure="1"/>
  <bookViews>
    <workbookView xWindow="-120" yWindow="-120" windowWidth="38640" windowHeight="21120" xr2:uid="{00000000-000D-0000-FFFF-FFFF00000000}"/>
  </bookViews>
  <sheets>
    <sheet name="RPAT Assessment" sheetId="1" r:id="rId1"/>
  </sheets>
  <definedNames>
    <definedName name="Z_024B5194_8D67_4BE0_9852_4BDED6E00A89_.wvu.Cols" localSheetId="0" hidden="1">'RPAT Assessment'!$B:$B,'RPAT Assessment'!$E:$E,'RPAT Assessment'!$H:$Q</definedName>
    <definedName name="Z_024B5194_8D67_4BE0_9852_4BDED6E00A89_.wvu.Rows" localSheetId="0" hidden="1">'RPAT Assessment'!$42:$43,'RPAT Assessment'!$58:$61</definedName>
    <definedName name="Z_180FCDC8_9855_4470_9FC0_E0D39CBF3A8E_.wvu.Cols" localSheetId="0" hidden="1">'RPAT Assessment'!$B:$B,'RPAT Assessment'!$E:$E,'RPAT Assessment'!$H:$Q</definedName>
    <definedName name="Z_180FCDC8_9855_4470_9FC0_E0D39CBF3A8E_.wvu.Rows" localSheetId="0" hidden="1">'RPAT Assessment'!$42:$43,'RPAT Assessment'!$58:$61</definedName>
    <definedName name="Z_FD61E1EB_C7AF_4ABA_A6A0_6A744A5849FD_.wvu.Cols" localSheetId="0" hidden="1">'RPAT Assessment'!$B:$B,'RPAT Assessment'!$E:$E,'RPAT Assessment'!$H:$Q</definedName>
    <definedName name="Z_FD61E1EB_C7AF_4ABA_A6A0_6A744A5849FD_.wvu.Rows" localSheetId="0" hidden="1">'RPAT Assessment'!$42:$43,'RPAT Assessment'!$58:$61</definedName>
  </definedNames>
  <calcPr calcId="191029"/>
  <customWorkbookViews>
    <customWorkbookView name="Wall, Carrollyn - Personal View" guid="{024B5194-8D67-4BE0-9852-4BDED6E00A89}" mergeInterval="0" personalView="1" maximized="1" xWindow="-12" yWindow="-12" windowWidth="2584" windowHeight="1394" activeSheetId="1"/>
    <customWorkbookView name="Triglone, Taylor - Personal View" guid="{180FCDC8-9855-4470-9FC0-E0D39CBF3A8E}" mergeInterval="0" personalView="1" maximized="1" xWindow="2869" yWindow="-11" windowWidth="2902" windowHeight="1582" activeSheetId="1"/>
    <customWorkbookView name="Sheehan, Michael - Personal View" guid="{FD61E1EB-C7AF-4ABA-A6A0-6A744A5849FD}" mergeInterval="0" personalView="1" maximized="1" xWindow="-2409" yWindow="-9" windowWidth="2418" windowHeight="13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F73" i="1"/>
  <c r="O57" i="1"/>
  <c r="H57" i="1"/>
  <c r="O56" i="1"/>
  <c r="H56" i="1"/>
  <c r="I56" i="1" s="1"/>
  <c r="O55" i="1"/>
  <c r="H55" i="1"/>
  <c r="I55" i="1" s="1"/>
  <c r="O54" i="1"/>
  <c r="H54" i="1"/>
  <c r="I54" i="1" s="1"/>
  <c r="O53" i="1"/>
  <c r="H53" i="1"/>
  <c r="I53" i="1" s="1"/>
  <c r="O52" i="1"/>
  <c r="H52" i="1"/>
  <c r="I52" i="1" s="1"/>
  <c r="O51" i="1"/>
  <c r="H51" i="1"/>
  <c r="I51" i="1" s="1"/>
  <c r="O50" i="1"/>
  <c r="H50" i="1"/>
  <c r="O49" i="1"/>
  <c r="H49" i="1"/>
  <c r="O48" i="1"/>
  <c r="H48" i="1"/>
  <c r="I48" i="1" s="1"/>
  <c r="O47" i="1"/>
  <c r="H47" i="1"/>
  <c r="I47" i="1" s="1"/>
  <c r="O46" i="1"/>
  <c r="H46" i="1"/>
  <c r="I46" i="1" s="1"/>
  <c r="O45" i="1"/>
  <c r="H45" i="1"/>
  <c r="I45" i="1" s="1"/>
  <c r="O44" i="1"/>
  <c r="H44" i="1"/>
  <c r="I44" i="1" s="1"/>
  <c r="O41" i="1"/>
  <c r="H41" i="1"/>
  <c r="I41" i="1" s="1"/>
  <c r="O40" i="1"/>
  <c r="H40" i="1"/>
  <c r="I40" i="1" s="1"/>
  <c r="O39" i="1"/>
  <c r="H39" i="1"/>
  <c r="I39" i="1" s="1"/>
  <c r="O38" i="1"/>
  <c r="H38" i="1"/>
  <c r="I38" i="1" s="1"/>
  <c r="O37" i="1"/>
  <c r="H37" i="1"/>
  <c r="I37" i="1" s="1"/>
  <c r="O36" i="1"/>
  <c r="H36" i="1"/>
  <c r="O35" i="1"/>
  <c r="H35" i="1"/>
  <c r="M35" i="1" l="1"/>
  <c r="P35" i="1" s="1"/>
  <c r="M48" i="1"/>
  <c r="P48" i="1" s="1"/>
  <c r="M55" i="1"/>
  <c r="P55" i="1" s="1"/>
  <c r="M36" i="1"/>
  <c r="P36" i="1" s="1"/>
  <c r="M56" i="1"/>
  <c r="P56" i="1" s="1"/>
  <c r="M49" i="1"/>
  <c r="P49" i="1" s="1"/>
  <c r="M50" i="1"/>
  <c r="P50" i="1" s="1"/>
  <c r="M57" i="1"/>
  <c r="P57" i="1" s="1"/>
  <c r="M37" i="1"/>
  <c r="P37" i="1" s="1"/>
  <c r="M51" i="1"/>
  <c r="P51" i="1" s="1"/>
  <c r="M54" i="1"/>
  <c r="P54" i="1" s="1"/>
  <c r="M44" i="1"/>
  <c r="P44" i="1" s="1"/>
  <c r="I35" i="1"/>
  <c r="M53" i="1"/>
  <c r="P53" i="1" s="1"/>
  <c r="I36" i="1"/>
  <c r="M47" i="1"/>
  <c r="P47" i="1" s="1"/>
  <c r="M40" i="1"/>
  <c r="P40" i="1" s="1"/>
  <c r="I50" i="1"/>
  <c r="M39" i="1"/>
  <c r="P39" i="1" s="1"/>
  <c r="I49" i="1"/>
  <c r="I57" i="1"/>
  <c r="M41" i="1"/>
  <c r="P41" i="1" s="1"/>
  <c r="M38" i="1"/>
  <c r="P38" i="1" s="1"/>
  <c r="M52" i="1"/>
  <c r="P52" i="1" s="1"/>
  <c r="M45" i="1"/>
  <c r="P45" i="1" s="1"/>
  <c r="M46" i="1"/>
  <c r="P46" i="1" s="1"/>
  <c r="I58" i="1" l="1"/>
  <c r="F58" i="1" s="1"/>
  <c r="F72" i="1" s="1"/>
  <c r="B38" i="1"/>
  <c r="B44" i="1"/>
  <c r="J44" i="1" s="1"/>
  <c r="K44" i="1" s="1"/>
  <c r="L44" i="1" s="1"/>
  <c r="B53" i="1"/>
  <c r="J53" i="1" s="1"/>
  <c r="K53" i="1" s="1"/>
  <c r="L53" i="1" s="1"/>
  <c r="I42" i="1"/>
  <c r="F42" i="1" s="1"/>
  <c r="B57" i="1"/>
  <c r="J57" i="1" s="1"/>
  <c r="K57" i="1" s="1"/>
  <c r="L57" i="1" s="1"/>
  <c r="B50" i="1"/>
  <c r="J50" i="1" s="1"/>
  <c r="K50" i="1" s="1"/>
  <c r="L50" i="1" s="1"/>
  <c r="B48" i="1"/>
  <c r="J48" i="1" s="1"/>
  <c r="K48" i="1" s="1"/>
  <c r="L48" i="1" s="1"/>
  <c r="B54" i="1"/>
  <c r="J54" i="1" s="1"/>
  <c r="K54" i="1" s="1"/>
  <c r="L54" i="1" s="1"/>
  <c r="B51" i="1"/>
  <c r="J51" i="1" s="1"/>
  <c r="K51" i="1" s="1"/>
  <c r="L51" i="1" s="1"/>
  <c r="B35" i="1"/>
  <c r="B39" i="1"/>
  <c r="B45" i="1"/>
  <c r="J45" i="1" s="1"/>
  <c r="K45" i="1" s="1"/>
  <c r="L45" i="1" s="1"/>
  <c r="B40" i="1"/>
  <c r="J40" i="1" s="1"/>
  <c r="B37" i="1"/>
  <c r="B56" i="1"/>
  <c r="J56" i="1" s="1"/>
  <c r="K56" i="1" s="1"/>
  <c r="L56" i="1" s="1"/>
  <c r="B41" i="1"/>
  <c r="J41" i="1" s="1"/>
  <c r="K41" i="1" s="1"/>
  <c r="L41" i="1" s="1"/>
  <c r="B36" i="1"/>
  <c r="B46" i="1"/>
  <c r="J46" i="1" s="1"/>
  <c r="K46" i="1" s="1"/>
  <c r="L46" i="1" s="1"/>
  <c r="B52" i="1"/>
  <c r="J52" i="1" s="1"/>
  <c r="K52" i="1" s="1"/>
  <c r="L52" i="1" s="1"/>
  <c r="B47" i="1"/>
  <c r="J47" i="1" s="1"/>
  <c r="K47" i="1" s="1"/>
  <c r="L47" i="1" s="1"/>
  <c r="B55" i="1"/>
  <c r="B49" i="1"/>
  <c r="J49" i="1" s="1"/>
  <c r="K49" i="1" s="1"/>
  <c r="L49" i="1" s="1"/>
  <c r="K40" i="1" l="1"/>
  <c r="L40" i="1" s="1"/>
  <c r="D68" i="1"/>
  <c r="D66" i="1"/>
  <c r="D64" i="1"/>
  <c r="G64" i="1"/>
  <c r="G67" i="1"/>
  <c r="G65" i="1"/>
  <c r="G68" i="1"/>
  <c r="F67" i="1"/>
  <c r="S67" i="1" s="1"/>
  <c r="J38" i="1" s="1"/>
  <c r="K38" i="1" s="1"/>
  <c r="L38" i="1" s="1"/>
  <c r="F65" i="1"/>
  <c r="S65" i="1" s="1"/>
  <c r="G66" i="1"/>
  <c r="D67" i="1"/>
  <c r="F68" i="1"/>
  <c r="S68" i="1" s="1"/>
  <c r="J39" i="1" s="1"/>
  <c r="K39" i="1" s="1"/>
  <c r="L39" i="1" s="1"/>
  <c r="F66" i="1"/>
  <c r="S66" i="1" s="1"/>
  <c r="J37" i="1" s="1"/>
  <c r="K37" i="1" s="1"/>
  <c r="L37" i="1" s="1"/>
  <c r="F64" i="1"/>
  <c r="S64" i="1" s="1"/>
  <c r="J35" i="1" s="1"/>
  <c r="K35" i="1" s="1"/>
  <c r="L35" i="1" s="1"/>
  <c r="F61" i="1"/>
  <c r="F74" i="1" s="1"/>
  <c r="F71" i="1"/>
  <c r="J55" i="1" l="1"/>
  <c r="K55" i="1" s="1"/>
  <c r="L55" i="1" s="1"/>
  <c r="L58" i="1" s="1"/>
  <c r="J58" i="1" s="1"/>
  <c r="J36" i="1"/>
  <c r="K36" i="1" s="1"/>
  <c r="L36" i="1" s="1"/>
  <c r="L42" i="1" s="1"/>
  <c r="J42" i="1" s="1"/>
  <c r="J61" i="1" s="1"/>
  <c r="F75" i="1" s="1"/>
</calcChain>
</file>

<file path=xl/sharedStrings.xml><?xml version="1.0" encoding="utf-8"?>
<sst xmlns="http://schemas.openxmlformats.org/spreadsheetml/2006/main" count="156" uniqueCount="107">
  <si>
    <t>Proposal Information (insert text)</t>
  </si>
  <si>
    <t>Portfolio</t>
  </si>
  <si>
    <t>Proposal Title</t>
  </si>
  <si>
    <t>Estimated Delivery Date</t>
  </si>
  <si>
    <t>Estimated Total Proposal Cost ($m)</t>
  </si>
  <si>
    <t>Brief Proposal Description</t>
  </si>
  <si>
    <t>Date RPAT Prepared</t>
  </si>
  <si>
    <t>Brief description of authority to bring proposal forward and expected date to go forward</t>
  </si>
  <si>
    <t>Name of Responsible Minister</t>
  </si>
  <si>
    <t>Approved by SRO date</t>
  </si>
  <si>
    <t>Contact Details (insert text)</t>
  </si>
  <si>
    <t>Name</t>
  </si>
  <si>
    <t>APS Classification/Job Title</t>
  </si>
  <si>
    <t>Telephone Number</t>
  </si>
  <si>
    <t>Mobile Number</t>
  </si>
  <si>
    <t>Email Address</t>
  </si>
  <si>
    <t>Proposal Manager/Director</t>
  </si>
  <si>
    <t>Risk Ranking</t>
  </si>
  <si>
    <t>#</t>
  </si>
  <si>
    <t>Risk Factor</t>
  </si>
  <si>
    <t>Weighting</t>
  </si>
  <si>
    <t>Risk Rating
(select)</t>
  </si>
  <si>
    <t>Justification
(insert text)</t>
  </si>
  <si>
    <t>Score</t>
  </si>
  <si>
    <t>Weighted Score</t>
  </si>
  <si>
    <t>Residual Risk</t>
  </si>
  <si>
    <t>Raw Rank</t>
  </si>
  <si>
    <t>Helper</t>
  </si>
  <si>
    <t>Helper2</t>
  </si>
  <si>
    <t>Helper 3</t>
  </si>
  <si>
    <t>A1</t>
  </si>
  <si>
    <t>Government Priority</t>
  </si>
  <si>
    <t>Very Low</t>
  </si>
  <si>
    <t xml:space="preserve"> </t>
  </si>
  <si>
    <t>A2</t>
  </si>
  <si>
    <t>Low</t>
  </si>
  <si>
    <t>A3</t>
  </si>
  <si>
    <t>Citizens</t>
  </si>
  <si>
    <t>Medium</t>
  </si>
  <si>
    <t>A4</t>
  </si>
  <si>
    <t>Market</t>
  </si>
  <si>
    <t>High</t>
  </si>
  <si>
    <t>A5</t>
  </si>
  <si>
    <t>Stakeholders</t>
  </si>
  <si>
    <t>Very High</t>
  </si>
  <si>
    <t>A6</t>
  </si>
  <si>
    <t>A7</t>
  </si>
  <si>
    <t>Other</t>
  </si>
  <si>
    <t>Total Strategic Context</t>
  </si>
  <si>
    <t>B1</t>
  </si>
  <si>
    <t>Other Jurisdictions / Agencies / Business Areas</t>
  </si>
  <si>
    <t>B2</t>
  </si>
  <si>
    <t>B3</t>
  </si>
  <si>
    <t>Organisational / cultural change</t>
  </si>
  <si>
    <t>B4</t>
  </si>
  <si>
    <t>Innovation</t>
  </si>
  <si>
    <t>B5</t>
  </si>
  <si>
    <t>Information and Communication Technology</t>
  </si>
  <si>
    <t>B6</t>
  </si>
  <si>
    <t>Procurement</t>
  </si>
  <si>
    <t>B7</t>
  </si>
  <si>
    <t>Construction</t>
  </si>
  <si>
    <t>B8</t>
  </si>
  <si>
    <t>Contractual / Service Delivery Arrangements</t>
  </si>
  <si>
    <t>B9</t>
  </si>
  <si>
    <t>Governance</t>
  </si>
  <si>
    <t>B10</t>
  </si>
  <si>
    <t>Management / team experience</t>
  </si>
  <si>
    <t>B11</t>
  </si>
  <si>
    <t>Timing Constraints</t>
  </si>
  <si>
    <t>B12</t>
  </si>
  <si>
    <t>Dependencies</t>
  </si>
  <si>
    <t>B13</t>
  </si>
  <si>
    <t>Clarity of Policy</t>
  </si>
  <si>
    <t>B14</t>
  </si>
  <si>
    <t>Total Implementation Complexity</t>
  </si>
  <si>
    <t>Level of Risk (before mitigation)</t>
  </si>
  <si>
    <t>Overall Risk (including mitigation)</t>
  </si>
  <si>
    <t>PROPOSAL RISK RATING</t>
  </si>
  <si>
    <t>Top 5 Risks
(automatically populates from above)</t>
  </si>
  <si>
    <t>Justification
(automatically populates from above)</t>
  </si>
  <si>
    <t>Mitigation
(insert text)</t>
  </si>
  <si>
    <t>Residual Risk
(select)</t>
  </si>
  <si>
    <t>#1</t>
  </si>
  <si>
    <t>#2</t>
  </si>
  <si>
    <t>#3</t>
  </si>
  <si>
    <t>#4</t>
  </si>
  <si>
    <t>#5</t>
  </si>
  <si>
    <t>Risk Summary</t>
  </si>
  <si>
    <t>Strategic Context</t>
  </si>
  <si>
    <t>Implementation Complexity</t>
  </si>
  <si>
    <t xml:space="preserve">     Finance may advise a different Overall Risk rating, as well as whether or not an assurance review is recommended.</t>
  </si>
  <si>
    <t>Legal Risk</t>
  </si>
  <si>
    <t>If it is a project subject to the ICT Investment Approval Process or Two-Stage Capital Works - when is the next pass or stage?</t>
  </si>
  <si>
    <t>SRO (SES Band 2 or 3 or equivalent)</t>
  </si>
  <si>
    <t>Risk Potential Assessment Tool (April 2022 version)</t>
  </si>
  <si>
    <t>Senior Responsible Official (SRO) Name</t>
  </si>
  <si>
    <t>Entity Name</t>
  </si>
  <si>
    <t>Resource Management Guide 107 for guidance on the Risk Potential Assessment Tool (RPAT)</t>
  </si>
  <si>
    <t xml:space="preserve">For guidance, refer to: </t>
  </si>
  <si>
    <t xml:space="preserve">     The Overall Risk (before and after mitigation) rating should be included in the Risk and Sensitivities section of the NPP. </t>
  </si>
  <si>
    <t>Overall Level of Risk (before mitigation)*</t>
  </si>
  <si>
    <t xml:space="preserve">     *If the Overall Level of Risk (before mitigation) is Medium or above, the completed RPAT must be provided to Finance.</t>
  </si>
  <si>
    <r>
      <rPr>
        <sz val="11"/>
        <rFont val="Calibri"/>
        <family val="2"/>
      </rPr>
      <t>Financial</t>
    </r>
    <r>
      <rPr>
        <sz val="11"/>
        <color theme="1"/>
        <rFont val="Calibri"/>
      </rPr>
      <t xml:space="preserve"> Benefits</t>
    </r>
  </si>
  <si>
    <t>Financial Impact</t>
  </si>
  <si>
    <t>Legal risks</t>
  </si>
  <si>
    <t>Entity Capability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</si>
</sst>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</font>
    <font>
      <b/>
      <u/>
      <sz val="18"/>
      <color theme="1"/>
      <name val="Calibri"/>
    </font>
    <font>
      <u/>
      <sz val="11"/>
      <color theme="10"/>
      <name val="Calibri"/>
    </font>
    <font>
      <b/>
      <sz val="12"/>
      <color theme="1"/>
      <name val="Calibri"/>
    </font>
    <font>
      <sz val="1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b/>
      <sz val="2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b/>
      <sz val="11"/>
      <color theme="0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ADADC"/>
        <bgColor rgb="FFDADADC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5" fillId="3" borderId="10" xfId="0" applyFont="1" applyFill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5" fillId="3" borderId="6" xfId="0" applyFont="1" applyFill="1" applyBorder="1" applyAlignment="1">
      <alignment wrapText="1"/>
    </xf>
    <xf numFmtId="0" fontId="0" fillId="0" borderId="6" xfId="0" applyBorder="1" applyAlignment="1">
      <alignment vertical="top" wrapText="1"/>
    </xf>
    <xf numFmtId="0" fontId="5" fillId="3" borderId="10" xfId="0" applyFont="1" applyFill="1" applyBorder="1" applyAlignment="1">
      <alignment wrapText="1"/>
    </xf>
    <xf numFmtId="0" fontId="0" fillId="0" borderId="10" xfId="0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4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4" xfId="0" applyBorder="1"/>
    <xf numFmtId="0" fontId="0" fillId="0" borderId="24" xfId="0" applyBorder="1" applyAlignment="1">
      <alignment horizontal="center" vertical="center"/>
    </xf>
    <xf numFmtId="0" fontId="9" fillId="0" borderId="0" xfId="0" applyFont="1"/>
    <xf numFmtId="0" fontId="0" fillId="3" borderId="25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vertical="center" wrapText="1"/>
    </xf>
    <xf numFmtId="0" fontId="8" fillId="4" borderId="28" xfId="0" applyFont="1" applyFill="1" applyBorder="1"/>
    <xf numFmtId="0" fontId="8" fillId="4" borderId="29" xfId="0" applyFont="1" applyFill="1" applyBorder="1"/>
    <xf numFmtId="0" fontId="8" fillId="4" borderId="29" xfId="0" applyFont="1" applyFill="1" applyBorder="1" applyAlignment="1">
      <alignment vertical="top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/>
    <xf numFmtId="0" fontId="0" fillId="0" borderId="34" xfId="0" applyBorder="1" applyAlignment="1">
      <alignment horizontal="center" vertical="center"/>
    </xf>
    <xf numFmtId="0" fontId="0" fillId="4" borderId="35" xfId="0" applyFill="1" applyBorder="1"/>
    <xf numFmtId="0" fontId="8" fillId="4" borderId="36" xfId="0" applyFont="1" applyFill="1" applyBorder="1" applyAlignment="1">
      <alignment vertical="top" wrapText="1"/>
    </xf>
    <xf numFmtId="0" fontId="8" fillId="4" borderId="36" xfId="0" applyFont="1" applyFill="1" applyBorder="1"/>
    <xf numFmtId="0" fontId="8" fillId="4" borderId="37" xfId="0" applyFont="1" applyFill="1" applyBorder="1" applyAlignment="1">
      <alignment vertical="top" wrapText="1"/>
    </xf>
    <xf numFmtId="0" fontId="8" fillId="4" borderId="37" xfId="0" applyFont="1" applyFill="1" applyBorder="1"/>
    <xf numFmtId="0" fontId="8" fillId="4" borderId="38" xfId="0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5" xfId="0" applyBorder="1"/>
    <xf numFmtId="0" fontId="10" fillId="0" borderId="0" xfId="0" applyFont="1" applyAlignment="1">
      <alignment horizontal="center" vertical="center" wrapText="1"/>
    </xf>
    <xf numFmtId="0" fontId="0" fillId="0" borderId="24" xfId="0" applyBorder="1"/>
    <xf numFmtId="0" fontId="8" fillId="0" borderId="0" xfId="0" applyFont="1"/>
    <xf numFmtId="0" fontId="11" fillId="5" borderId="40" xfId="0" applyFont="1" applyFill="1" applyBorder="1" applyAlignment="1">
      <alignment vertical="top" wrapText="1"/>
    </xf>
    <xf numFmtId="0" fontId="11" fillId="5" borderId="41" xfId="0" applyFont="1" applyFill="1" applyBorder="1" applyAlignment="1">
      <alignment vertical="top" wrapText="1"/>
    </xf>
    <xf numFmtId="0" fontId="11" fillId="5" borderId="41" xfId="0" applyFont="1" applyFill="1" applyBorder="1"/>
    <xf numFmtId="0" fontId="11" fillId="5" borderId="42" xfId="0" applyFont="1" applyFill="1" applyBorder="1" applyAlignment="1">
      <alignment horizontal="center"/>
    </xf>
    <xf numFmtId="0" fontId="11" fillId="5" borderId="41" xfId="0" applyFont="1" applyFill="1" applyBorder="1" applyAlignment="1">
      <alignment horizontal="center" wrapText="1"/>
    </xf>
    <xf numFmtId="0" fontId="11" fillId="5" borderId="3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4" borderId="38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0" fillId="3" borderId="47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3" borderId="48" xfId="0" applyFill="1" applyBorder="1" applyAlignment="1">
      <alignment vertical="center" wrapText="1"/>
    </xf>
    <xf numFmtId="0" fontId="0" fillId="3" borderId="49" xfId="0" applyFill="1" applyBorder="1" applyAlignment="1">
      <alignment vertical="center" wrapText="1"/>
    </xf>
    <xf numFmtId="0" fontId="0" fillId="3" borderId="50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3" borderId="6" xfId="0" applyFill="1" applyBorder="1"/>
    <xf numFmtId="0" fontId="0" fillId="3" borderId="26" xfId="0" applyFill="1" applyBorder="1"/>
    <xf numFmtId="0" fontId="12" fillId="3" borderId="25" xfId="0" applyFont="1" applyFill="1" applyBorder="1" applyAlignment="1">
      <alignment vertical="center" wrapText="1"/>
    </xf>
    <xf numFmtId="0" fontId="8" fillId="3" borderId="26" xfId="0" applyFont="1" applyFill="1" applyBorder="1"/>
    <xf numFmtId="0" fontId="13" fillId="3" borderId="31" xfId="0" applyFont="1" applyFill="1" applyBorder="1" applyAlignment="1">
      <alignment vertical="center" wrapText="1"/>
    </xf>
    <xf numFmtId="0" fontId="0" fillId="3" borderId="10" xfId="0" applyFill="1" applyBorder="1"/>
    <xf numFmtId="0" fontId="8" fillId="3" borderId="32" xfId="0" applyFont="1" applyFill="1" applyBorder="1"/>
    <xf numFmtId="0" fontId="14" fillId="3" borderId="6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/>
    <xf numFmtId="0" fontId="0" fillId="0" borderId="7" xfId="0" applyBorder="1" applyAlignment="1">
      <alignment horizontal="left" vertical="top" wrapText="1"/>
    </xf>
    <xf numFmtId="0" fontId="4" fillId="0" borderId="8" xfId="0" applyFont="1" applyBorder="1"/>
    <xf numFmtId="0" fontId="2" fillId="0" borderId="38" xfId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4" fillId="0" borderId="14" xfId="0" applyFont="1" applyBorder="1"/>
    <xf numFmtId="0" fontId="0" fillId="0" borderId="12" xfId="0" applyBorder="1" applyAlignment="1">
      <alignment horizontal="left" vertical="top" wrapText="1"/>
    </xf>
    <xf numFmtId="0" fontId="4" fillId="0" borderId="13" xfId="0" applyFont="1" applyBorder="1"/>
    <xf numFmtId="0" fontId="10" fillId="0" borderId="39" xfId="0" applyFont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4" fillId="0" borderId="45" xfId="0" applyFont="1" applyBorder="1"/>
    <xf numFmtId="0" fontId="3" fillId="2" borderId="43" xfId="0" applyFont="1" applyFill="1" applyBorder="1" applyAlignment="1">
      <alignment horizontal="left" vertical="center"/>
    </xf>
    <xf numFmtId="0" fontId="4" fillId="0" borderId="51" xfId="0" applyFont="1" applyBorder="1"/>
    <xf numFmtId="0" fontId="14" fillId="3" borderId="10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showGridLines="0" tabSelected="1" topLeftCell="A57" workbookViewId="0">
      <selection activeCell="W67" sqref="W67"/>
    </sheetView>
  </sheetViews>
  <sheetFormatPr defaultColWidth="14.42578125" defaultRowHeight="15" customHeight="1" x14ac:dyDescent="0.25"/>
  <cols>
    <col min="1" max="1" width="2.5703125" customWidth="1"/>
    <col min="2" max="2" width="6.85546875" hidden="1" customWidth="1"/>
    <col min="3" max="3" width="6.5703125" customWidth="1"/>
    <col min="4" max="4" width="38.5703125" customWidth="1"/>
    <col min="5" max="5" width="9.5703125" hidden="1" customWidth="1"/>
    <col min="6" max="6" width="14.42578125" customWidth="1"/>
    <col min="7" max="7" width="77.42578125" customWidth="1"/>
    <col min="8" max="8" width="5.85546875" hidden="1" customWidth="1"/>
    <col min="9" max="9" width="9.5703125" hidden="1" customWidth="1"/>
    <col min="10" max="10" width="16.42578125" hidden="1" customWidth="1"/>
    <col min="11" max="11" width="8.85546875" hidden="1" customWidth="1"/>
    <col min="12" max="12" width="9.5703125" hidden="1" customWidth="1"/>
    <col min="13" max="17" width="8.85546875" hidden="1" customWidth="1"/>
    <col min="18" max="18" width="56.5703125" customWidth="1"/>
    <col min="19" max="19" width="17.5703125" customWidth="1"/>
    <col min="20" max="26" width="8.5703125" customWidth="1"/>
  </cols>
  <sheetData>
    <row r="1" spans="1:26" ht="26.25" customHeight="1" x14ac:dyDescent="0.35">
      <c r="C1" s="93" t="s">
        <v>95</v>
      </c>
      <c r="D1" s="94"/>
      <c r="E1" s="94"/>
      <c r="F1" s="94"/>
      <c r="G1" s="94"/>
      <c r="H1" s="94"/>
      <c r="I1" s="94"/>
      <c r="J1" s="94"/>
    </row>
    <row r="2" spans="1:26" ht="12.75" customHeight="1" x14ac:dyDescent="0.35">
      <c r="C2" s="1"/>
    </row>
    <row r="3" spans="1:26" ht="15.75" customHeight="1" x14ac:dyDescent="0.35">
      <c r="C3" s="95" t="s">
        <v>99</v>
      </c>
      <c r="D3" s="94"/>
      <c r="E3" s="94"/>
      <c r="F3" s="94"/>
      <c r="G3" s="94"/>
      <c r="H3" s="1"/>
      <c r="I3" s="1"/>
      <c r="J3" s="1"/>
    </row>
    <row r="4" spans="1:26" ht="15.75" customHeight="1" x14ac:dyDescent="0.35">
      <c r="C4" s="100" t="s">
        <v>98</v>
      </c>
      <c r="D4" s="100"/>
      <c r="E4" s="100"/>
      <c r="F4" s="100"/>
      <c r="G4" s="100"/>
      <c r="H4" s="100"/>
      <c r="I4" s="1"/>
      <c r="J4" s="1"/>
    </row>
    <row r="5" spans="1:26" ht="9.75" customHeight="1" x14ac:dyDescent="0.25">
      <c r="A5" s="2"/>
      <c r="B5" s="2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2"/>
      <c r="B6" s="2"/>
      <c r="C6" s="96" t="s">
        <v>0</v>
      </c>
      <c r="D6" s="97"/>
      <c r="E6" s="4"/>
      <c r="F6" s="4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/>
      <c r="B7" s="2"/>
      <c r="C7" s="6"/>
      <c r="D7" s="7" t="s">
        <v>1</v>
      </c>
      <c r="E7" s="2"/>
      <c r="F7" s="98"/>
      <c r="G7" s="9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2"/>
      <c r="B8" s="2"/>
      <c r="C8" s="6"/>
      <c r="D8" s="7" t="s">
        <v>97</v>
      </c>
      <c r="E8" s="2"/>
      <c r="F8" s="98"/>
      <c r="G8" s="99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2"/>
      <c r="B9" s="2"/>
      <c r="C9" s="6"/>
      <c r="D9" s="7" t="s">
        <v>2</v>
      </c>
      <c r="E9" s="2"/>
      <c r="F9" s="98"/>
      <c r="G9" s="9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2"/>
      <c r="B10" s="2"/>
      <c r="C10" s="6"/>
      <c r="D10" s="7" t="s">
        <v>3</v>
      </c>
      <c r="E10" s="2"/>
      <c r="F10" s="98"/>
      <c r="G10" s="9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2"/>
      <c r="C11" s="6"/>
      <c r="D11" s="7" t="s">
        <v>4</v>
      </c>
      <c r="E11" s="2"/>
      <c r="F11" s="98"/>
      <c r="G11" s="9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04.25" customHeight="1" x14ac:dyDescent="0.25">
      <c r="A12" s="2"/>
      <c r="B12" s="2"/>
      <c r="C12" s="6"/>
      <c r="D12" s="7" t="s">
        <v>5</v>
      </c>
      <c r="E12" s="2"/>
      <c r="F12" s="98"/>
      <c r="G12" s="9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2"/>
      <c r="B13" s="2"/>
      <c r="C13" s="6"/>
      <c r="D13" s="7" t="s">
        <v>6</v>
      </c>
      <c r="E13" s="2"/>
      <c r="F13" s="98"/>
      <c r="G13" s="9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6.5" customHeight="1" x14ac:dyDescent="0.25">
      <c r="A14" s="2"/>
      <c r="B14" s="2"/>
      <c r="C14" s="6"/>
      <c r="D14" s="7" t="s">
        <v>7</v>
      </c>
      <c r="E14" s="2"/>
      <c r="F14" s="98"/>
      <c r="G14" s="9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5.25" customHeight="1" x14ac:dyDescent="0.25">
      <c r="A15" s="2"/>
      <c r="B15" s="2"/>
      <c r="C15" s="6"/>
      <c r="D15" s="7" t="s">
        <v>93</v>
      </c>
      <c r="E15" s="2"/>
      <c r="F15" s="98"/>
      <c r="G15" s="9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/>
      <c r="B16" s="2"/>
      <c r="C16" s="6"/>
      <c r="D16" s="7" t="s">
        <v>8</v>
      </c>
      <c r="E16" s="2"/>
      <c r="F16" s="98"/>
      <c r="G16" s="9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2"/>
      <c r="B17" s="2"/>
      <c r="C17" s="6"/>
      <c r="D17" s="7" t="s">
        <v>96</v>
      </c>
      <c r="E17" s="2"/>
      <c r="F17" s="98"/>
      <c r="G17" s="9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2"/>
      <c r="C18" s="8"/>
      <c r="D18" s="9" t="s">
        <v>9</v>
      </c>
      <c r="E18" s="10"/>
      <c r="F18" s="103"/>
      <c r="G18" s="10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2"/>
      <c r="C20" s="96" t="s">
        <v>10</v>
      </c>
      <c r="D20" s="97"/>
      <c r="E20" s="4"/>
      <c r="F20" s="4"/>
      <c r="G20" s="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101" t="s">
        <v>94</v>
      </c>
      <c r="D21" s="94"/>
      <c r="E21" s="94"/>
      <c r="F21" s="94"/>
      <c r="G21" s="10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6"/>
      <c r="D22" s="11" t="s">
        <v>11</v>
      </c>
      <c r="E22" s="12"/>
      <c r="F22" s="98"/>
      <c r="G22" s="9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6"/>
      <c r="D23" s="11" t="s">
        <v>12</v>
      </c>
      <c r="E23" s="12"/>
      <c r="F23" s="98"/>
      <c r="G23" s="9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6"/>
      <c r="D24" s="11" t="s">
        <v>13</v>
      </c>
      <c r="E24" s="12"/>
      <c r="F24" s="98"/>
      <c r="G24" s="9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6"/>
      <c r="D25" s="11" t="s">
        <v>14</v>
      </c>
      <c r="E25" s="12"/>
      <c r="F25" s="98"/>
      <c r="G25" s="9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6"/>
      <c r="D26" s="11" t="s">
        <v>15</v>
      </c>
      <c r="E26" s="12"/>
      <c r="F26" s="98"/>
      <c r="G26" s="9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101" t="s">
        <v>16</v>
      </c>
      <c r="D27" s="94"/>
      <c r="E27" s="94"/>
      <c r="F27" s="94"/>
      <c r="G27" s="10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6"/>
      <c r="D28" s="11" t="s">
        <v>11</v>
      </c>
      <c r="E28" s="12"/>
      <c r="F28" s="98"/>
      <c r="G28" s="9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6"/>
      <c r="D29" s="11" t="s">
        <v>12</v>
      </c>
      <c r="E29" s="12"/>
      <c r="F29" s="98"/>
      <c r="G29" s="9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6"/>
      <c r="D30" s="11" t="s">
        <v>13</v>
      </c>
      <c r="E30" s="12"/>
      <c r="F30" s="98"/>
      <c r="G30" s="9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6"/>
      <c r="D31" s="11" t="s">
        <v>14</v>
      </c>
      <c r="E31" s="12"/>
      <c r="F31" s="98"/>
      <c r="G31" s="9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8"/>
      <c r="D32" s="13" t="s">
        <v>15</v>
      </c>
      <c r="E32" s="14"/>
      <c r="F32" s="103"/>
      <c r="G32" s="10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 x14ac:dyDescent="0.4">
      <c r="C33" s="15"/>
      <c r="D33" s="15"/>
      <c r="E33" s="15"/>
      <c r="F33" s="15"/>
      <c r="G33" s="15"/>
      <c r="H33" s="15"/>
      <c r="I33" s="15"/>
      <c r="J33" s="15"/>
    </row>
    <row r="34" spans="1:26" ht="30" customHeight="1" x14ac:dyDescent="0.25">
      <c r="A34" s="16"/>
      <c r="B34" s="17" t="s">
        <v>17</v>
      </c>
      <c r="C34" s="18" t="s">
        <v>18</v>
      </c>
      <c r="D34" s="19" t="s">
        <v>19</v>
      </c>
      <c r="E34" s="19" t="s">
        <v>20</v>
      </c>
      <c r="F34" s="19" t="s">
        <v>21</v>
      </c>
      <c r="G34" s="20" t="s">
        <v>22</v>
      </c>
      <c r="H34" s="21" t="s">
        <v>23</v>
      </c>
      <c r="I34" s="22" t="s">
        <v>24</v>
      </c>
      <c r="J34" s="22" t="s">
        <v>25</v>
      </c>
      <c r="K34" s="21" t="s">
        <v>23</v>
      </c>
      <c r="L34" s="21" t="s">
        <v>24</v>
      </c>
      <c r="M34" s="23" t="s">
        <v>26</v>
      </c>
      <c r="N34" s="23" t="s">
        <v>27</v>
      </c>
      <c r="O34" s="23" t="s">
        <v>28</v>
      </c>
      <c r="P34" s="23" t="s">
        <v>29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14" customHeight="1" x14ac:dyDescent="0.25">
      <c r="B35" s="24">
        <f>RANK(P35,($P$35:$P$41,$P$44:$P$57),1)</f>
        <v>1</v>
      </c>
      <c r="C35" s="25" t="s">
        <v>30</v>
      </c>
      <c r="D35" s="26" t="s">
        <v>31</v>
      </c>
      <c r="E35" s="27">
        <v>3</v>
      </c>
      <c r="F35" s="27" t="s">
        <v>32</v>
      </c>
      <c r="G35" s="28" t="s">
        <v>33</v>
      </c>
      <c r="H35">
        <f t="shared" ref="H35:H41" si="0">IF(F35="Very High",7,IF(F35="High",5,IF(F35="Medium",3,IF(F35="Low",1,IF(F35="Very Low",0,"ERROR")))))</f>
        <v>0</v>
      </c>
      <c r="I35" s="29">
        <f t="shared" ref="I35:I41" si="1">E35*H35</f>
        <v>0</v>
      </c>
      <c r="J35" s="29" t="str">
        <f t="shared" ref="J35:J41" si="2">IF($B35&lt;6,VLOOKUP($B35,$B$63:$S$68,18,FALSE),F35)</f>
        <v>Very Low</v>
      </c>
      <c r="K35">
        <f t="shared" ref="K35:K41" si="3">IF(J35="Very High",7,IF(J35="High",5,IF(J35="Medium",3,IF(J35="Low",1,IF(J35="Very Low",0,"ERROR")))))</f>
        <v>0</v>
      </c>
      <c r="L35">
        <f t="shared" ref="L35:L41" si="4">E35*K35</f>
        <v>0</v>
      </c>
      <c r="M35" s="30">
        <f>RANK(H35,($H$35:$H$41,$H$44:$H$57),0)</f>
        <v>1</v>
      </c>
      <c r="N35" s="30">
        <v>1</v>
      </c>
      <c r="O35" s="30">
        <f t="shared" ref="O35:O41" si="5">N35/22</f>
        <v>4.5454545454545456E-2</v>
      </c>
      <c r="P35" s="30">
        <f t="shared" ref="P35:P41" si="6">M35+O35</f>
        <v>1.0454545454545454</v>
      </c>
      <c r="Q35" s="31" t="s">
        <v>32</v>
      </c>
    </row>
    <row r="36" spans="1:26" ht="114" customHeight="1" x14ac:dyDescent="0.25">
      <c r="B36" s="24">
        <f>RANK(P36,($P$35:$P$41,$P$44:$P$57),1)</f>
        <v>2</v>
      </c>
      <c r="C36" s="32" t="s">
        <v>34</v>
      </c>
      <c r="D36" s="92" t="s">
        <v>104</v>
      </c>
      <c r="E36" s="34">
        <v>2</v>
      </c>
      <c r="F36" s="34" t="s">
        <v>32</v>
      </c>
      <c r="G36" s="35" t="s">
        <v>33</v>
      </c>
      <c r="H36">
        <f t="shared" si="0"/>
        <v>0</v>
      </c>
      <c r="I36" s="29">
        <f t="shared" si="1"/>
        <v>0</v>
      </c>
      <c r="J36" s="29" t="str">
        <f t="shared" si="2"/>
        <v>Very Low</v>
      </c>
      <c r="K36">
        <f t="shared" si="3"/>
        <v>0</v>
      </c>
      <c r="L36">
        <f t="shared" si="4"/>
        <v>0</v>
      </c>
      <c r="M36" s="30">
        <f>RANK(H36,($H$35:$H$41,$H$44:$H$57),0)</f>
        <v>1</v>
      </c>
      <c r="N36" s="30">
        <v>2</v>
      </c>
      <c r="O36" s="30">
        <f t="shared" si="5"/>
        <v>9.0909090909090912E-2</v>
      </c>
      <c r="P36" s="30">
        <f t="shared" si="6"/>
        <v>1.0909090909090908</v>
      </c>
      <c r="Q36" t="s">
        <v>35</v>
      </c>
    </row>
    <row r="37" spans="1:26" ht="114" customHeight="1" x14ac:dyDescent="0.25">
      <c r="B37" s="24">
        <f>RANK(P37,($P$35:$P$41,$P$44:$P$57),1)</f>
        <v>3</v>
      </c>
      <c r="C37" s="32" t="s">
        <v>36</v>
      </c>
      <c r="D37" s="33" t="s">
        <v>37</v>
      </c>
      <c r="E37" s="34">
        <v>2</v>
      </c>
      <c r="F37" s="34" t="s">
        <v>32</v>
      </c>
      <c r="G37" s="35" t="s">
        <v>33</v>
      </c>
      <c r="H37">
        <f t="shared" si="0"/>
        <v>0</v>
      </c>
      <c r="I37" s="29">
        <f t="shared" si="1"/>
        <v>0</v>
      </c>
      <c r="J37" s="29" t="str">
        <f t="shared" si="2"/>
        <v>Very Low</v>
      </c>
      <c r="K37">
        <f t="shared" si="3"/>
        <v>0</v>
      </c>
      <c r="L37">
        <f t="shared" si="4"/>
        <v>0</v>
      </c>
      <c r="M37" s="30">
        <f>RANK(H37,($H$35:$H$41,$H$44:$H$57),0)</f>
        <v>1</v>
      </c>
      <c r="N37" s="30">
        <v>3</v>
      </c>
      <c r="O37" s="30">
        <f t="shared" si="5"/>
        <v>0.13636363636363635</v>
      </c>
      <c r="P37" s="30">
        <f t="shared" si="6"/>
        <v>1.1363636363636362</v>
      </c>
      <c r="Q37" t="s">
        <v>38</v>
      </c>
    </row>
    <row r="38" spans="1:26" ht="114" customHeight="1" x14ac:dyDescent="0.25">
      <c r="B38" s="24">
        <f>RANK(P38,($P$35:$P$41,$P$44:$P$57),1)</f>
        <v>4</v>
      </c>
      <c r="C38" s="32" t="s">
        <v>39</v>
      </c>
      <c r="D38" s="33" t="s">
        <v>40</v>
      </c>
      <c r="E38" s="34">
        <v>2</v>
      </c>
      <c r="F38" s="34" t="s">
        <v>32</v>
      </c>
      <c r="G38" s="35" t="s">
        <v>33</v>
      </c>
      <c r="H38">
        <f t="shared" si="0"/>
        <v>0</v>
      </c>
      <c r="I38" s="29">
        <f t="shared" si="1"/>
        <v>0</v>
      </c>
      <c r="J38" s="29" t="str">
        <f t="shared" si="2"/>
        <v>Very Low</v>
      </c>
      <c r="K38">
        <f t="shared" si="3"/>
        <v>0</v>
      </c>
      <c r="L38">
        <f t="shared" si="4"/>
        <v>0</v>
      </c>
      <c r="M38" s="30">
        <f>RANK(H38,($H$35:$H$41,$H$44:$H$57),0)</f>
        <v>1</v>
      </c>
      <c r="N38" s="30">
        <v>4</v>
      </c>
      <c r="O38" s="30">
        <f t="shared" si="5"/>
        <v>0.18181818181818182</v>
      </c>
      <c r="P38" s="30">
        <f t="shared" si="6"/>
        <v>1.1818181818181819</v>
      </c>
      <c r="Q38" t="s">
        <v>41</v>
      </c>
    </row>
    <row r="39" spans="1:26" ht="114" customHeight="1" x14ac:dyDescent="0.25">
      <c r="B39" s="24">
        <f>RANK(P39,($P$35:$P$41,$P$44:$P$57),1)</f>
        <v>5</v>
      </c>
      <c r="C39" s="32" t="s">
        <v>42</v>
      </c>
      <c r="D39" s="33" t="s">
        <v>43</v>
      </c>
      <c r="E39" s="34">
        <v>2</v>
      </c>
      <c r="F39" s="34" t="s">
        <v>32</v>
      </c>
      <c r="G39" s="35" t="s">
        <v>33</v>
      </c>
      <c r="H39">
        <f t="shared" si="0"/>
        <v>0</v>
      </c>
      <c r="I39" s="29">
        <f t="shared" si="1"/>
        <v>0</v>
      </c>
      <c r="J39" s="29" t="str">
        <f t="shared" si="2"/>
        <v>Very Low</v>
      </c>
      <c r="K39">
        <f t="shared" si="3"/>
        <v>0</v>
      </c>
      <c r="L39">
        <f t="shared" si="4"/>
        <v>0</v>
      </c>
      <c r="M39" s="30">
        <f>RANK(H39,($H$35:$H$41,$H$44:$H$57),0)</f>
        <v>1</v>
      </c>
      <c r="N39" s="30">
        <v>5</v>
      </c>
      <c r="O39" s="30">
        <f t="shared" si="5"/>
        <v>0.22727272727272727</v>
      </c>
      <c r="P39" s="30">
        <f t="shared" si="6"/>
        <v>1.2272727272727273</v>
      </c>
      <c r="Q39" t="s">
        <v>44</v>
      </c>
    </row>
    <row r="40" spans="1:26" ht="114" customHeight="1" x14ac:dyDescent="0.25">
      <c r="B40" s="24">
        <f>RANK(P40,($P$35:$P$41,$P$44:$P$57),1)</f>
        <v>6</v>
      </c>
      <c r="C40" s="32" t="s">
        <v>45</v>
      </c>
      <c r="D40" s="92" t="s">
        <v>105</v>
      </c>
      <c r="E40" s="34">
        <v>1</v>
      </c>
      <c r="F40" s="34" t="s">
        <v>32</v>
      </c>
      <c r="G40" s="35" t="s">
        <v>33</v>
      </c>
      <c r="H40">
        <f t="shared" si="0"/>
        <v>0</v>
      </c>
      <c r="I40" s="29">
        <f t="shared" si="1"/>
        <v>0</v>
      </c>
      <c r="J40" s="29" t="str">
        <f t="shared" si="2"/>
        <v>Very Low</v>
      </c>
      <c r="K40">
        <f t="shared" si="3"/>
        <v>0</v>
      </c>
      <c r="L40">
        <f t="shared" si="4"/>
        <v>0</v>
      </c>
      <c r="M40" s="30">
        <f>RANK(H40,($H$35:$H$41,$H$44:$H$57),0)</f>
        <v>1</v>
      </c>
      <c r="N40" s="30">
        <v>6</v>
      </c>
      <c r="O40" s="30">
        <f t="shared" si="5"/>
        <v>0.27272727272727271</v>
      </c>
      <c r="P40" s="30">
        <f t="shared" si="6"/>
        <v>1.2727272727272727</v>
      </c>
    </row>
    <row r="41" spans="1:26" ht="114" customHeight="1" x14ac:dyDescent="0.25">
      <c r="B41" s="24">
        <f>RANK(P41,($P$35:$P$41,$P$44:$P$57),1)</f>
        <v>7</v>
      </c>
      <c r="C41" s="32" t="s">
        <v>46</v>
      </c>
      <c r="D41" s="33" t="s">
        <v>47</v>
      </c>
      <c r="E41" s="34">
        <v>1</v>
      </c>
      <c r="F41" s="34" t="s">
        <v>32</v>
      </c>
      <c r="G41" s="35" t="s">
        <v>33</v>
      </c>
      <c r="H41">
        <f t="shared" si="0"/>
        <v>0</v>
      </c>
      <c r="I41" s="29">
        <f t="shared" si="1"/>
        <v>0</v>
      </c>
      <c r="J41" s="29" t="str">
        <f t="shared" si="2"/>
        <v>Very Low</v>
      </c>
      <c r="K41">
        <f t="shared" si="3"/>
        <v>0</v>
      </c>
      <c r="L41">
        <f t="shared" si="4"/>
        <v>0</v>
      </c>
      <c r="M41" s="30">
        <f>RANK(H41,($H$35:$H$41,$H$44:$H$57),0)</f>
        <v>1</v>
      </c>
      <c r="N41" s="30">
        <v>7</v>
      </c>
      <c r="O41" s="30">
        <f t="shared" si="5"/>
        <v>0.31818181818181818</v>
      </c>
      <c r="P41" s="30">
        <f t="shared" si="6"/>
        <v>1.3181818181818181</v>
      </c>
    </row>
    <row r="42" spans="1:26" ht="114" hidden="1" customHeight="1" x14ac:dyDescent="0.25">
      <c r="B42" s="36"/>
      <c r="C42" s="32"/>
      <c r="D42" s="37" t="s">
        <v>48</v>
      </c>
      <c r="E42" s="38"/>
      <c r="F42" s="38" t="str">
        <f>IF(I42&lt;16,"Very Low",IF(I42&lt;26,"Low",IF(I42&lt;36,"Medium",IF(I42&lt;50,"High",IF(I42&lt;99,"Very High","ERROR")))))</f>
        <v>Very Low</v>
      </c>
      <c r="G42" s="39"/>
      <c r="H42" s="40"/>
      <c r="I42" s="41">
        <f>SUM(I35:I41)</f>
        <v>0</v>
      </c>
      <c r="J42" s="42" t="str">
        <f>IF(L42&lt;16,"Very Low",IF(L42&lt;26,"Low",IF(L42&lt;36,"Medium",IF(L42&lt;50,"High",IF(L42&lt;99,"Very High","ERROR")))))</f>
        <v>Very Low</v>
      </c>
      <c r="K42" s="40"/>
      <c r="L42" s="40">
        <f>SUM(L35:L41)</f>
        <v>0</v>
      </c>
      <c r="M42" s="43"/>
      <c r="N42" s="43"/>
      <c r="O42" s="43"/>
      <c r="P42" s="44"/>
    </row>
    <row r="43" spans="1:26" ht="114" hidden="1" customHeight="1" x14ac:dyDescent="0.25">
      <c r="B43" s="24"/>
      <c r="C43" s="32"/>
      <c r="D43" s="33"/>
      <c r="E43" s="34"/>
      <c r="F43" s="34"/>
      <c r="G43" s="35"/>
      <c r="I43" s="29"/>
      <c r="J43" s="29"/>
      <c r="M43" s="30"/>
      <c r="N43" s="30"/>
      <c r="O43" s="30"/>
      <c r="P43" s="30"/>
    </row>
    <row r="44" spans="1:26" ht="114" customHeight="1" x14ac:dyDescent="0.25">
      <c r="B44" s="24">
        <f>RANK(P44,($P$35:$P$41,$P$44:$P$57),1)</f>
        <v>8</v>
      </c>
      <c r="C44" s="32" t="s">
        <v>49</v>
      </c>
      <c r="D44" s="33" t="s">
        <v>50</v>
      </c>
      <c r="E44" s="34">
        <v>1</v>
      </c>
      <c r="F44" s="34" t="s">
        <v>32</v>
      </c>
      <c r="G44" s="35" t="s">
        <v>33</v>
      </c>
      <c r="H44" s="45">
        <f t="shared" ref="H44:H57" si="7">IF(F44="Very High",7,IF(F44="High",5,IF(F44="Medium",3,IF(F44="Low",1,IF(F44="Very Low",0,"ERROR")))))</f>
        <v>0</v>
      </c>
      <c r="I44" s="46">
        <f t="shared" ref="I44:I57" si="8">E44*H44</f>
        <v>0</v>
      </c>
      <c r="J44" s="46" t="str">
        <f t="shared" ref="J44:J57" si="9">IF($B44&lt;6,VLOOKUP($B44,$B$63:$S$68,18,FALSE),F44)</f>
        <v>Very Low</v>
      </c>
      <c r="K44">
        <f t="shared" ref="K44:K57" si="10">IF(J44="Very High",7,IF(J44="High",5,IF(J44="Medium",3,IF(J44="Low",1,IF(J44="Very Low",0,"ERROR")))))</f>
        <v>0</v>
      </c>
      <c r="L44">
        <f t="shared" ref="L44:L57" si="11">E44*K44</f>
        <v>0</v>
      </c>
      <c r="M44" s="30">
        <f>RANK(H44,($H$35:$H$41,$H$44:$H$57),0)</f>
        <v>1</v>
      </c>
      <c r="N44" s="30">
        <v>8</v>
      </c>
      <c r="O44" s="30">
        <f t="shared" ref="O44:O57" si="12">N44/22</f>
        <v>0.36363636363636365</v>
      </c>
      <c r="P44" s="30">
        <f t="shared" ref="P44:P57" si="13">M44+O44</f>
        <v>1.3636363636363638</v>
      </c>
    </row>
    <row r="45" spans="1:26" ht="114" customHeight="1" x14ac:dyDescent="0.25">
      <c r="B45" s="24">
        <f>RANK(P45,($P$35:$P$41,$P$44:$P$57),1)</f>
        <v>9</v>
      </c>
      <c r="C45" s="32" t="s">
        <v>51</v>
      </c>
      <c r="D45" s="92" t="s">
        <v>103</v>
      </c>
      <c r="E45" s="34">
        <v>1</v>
      </c>
      <c r="F45" s="34" t="s">
        <v>32</v>
      </c>
      <c r="G45" s="35" t="s">
        <v>33</v>
      </c>
      <c r="H45" s="45">
        <f t="shared" si="7"/>
        <v>0</v>
      </c>
      <c r="I45" s="46">
        <f t="shared" si="8"/>
        <v>0</v>
      </c>
      <c r="J45" s="46" t="str">
        <f t="shared" si="9"/>
        <v>Very Low</v>
      </c>
      <c r="K45">
        <f t="shared" si="10"/>
        <v>0</v>
      </c>
      <c r="L45">
        <f t="shared" si="11"/>
        <v>0</v>
      </c>
      <c r="M45" s="30">
        <f>RANK(H45,($H$35:$H$41,$H$44:$H$57),0)</f>
        <v>1</v>
      </c>
      <c r="N45" s="30">
        <v>9</v>
      </c>
      <c r="O45" s="30">
        <f t="shared" si="12"/>
        <v>0.40909090909090912</v>
      </c>
      <c r="P45" s="30">
        <f t="shared" si="13"/>
        <v>1.4090909090909092</v>
      </c>
    </row>
    <row r="46" spans="1:26" ht="114" customHeight="1" x14ac:dyDescent="0.25">
      <c r="B46" s="24">
        <f>RANK(P46,($P$35:$P$41,$P$44:$P$57),1)</f>
        <v>10</v>
      </c>
      <c r="C46" s="32" t="s">
        <v>52</v>
      </c>
      <c r="D46" s="33" t="s">
        <v>53</v>
      </c>
      <c r="E46" s="34">
        <v>1</v>
      </c>
      <c r="F46" s="34" t="s">
        <v>32</v>
      </c>
      <c r="G46" s="35" t="s">
        <v>33</v>
      </c>
      <c r="H46" s="45">
        <f t="shared" si="7"/>
        <v>0</v>
      </c>
      <c r="I46" s="46">
        <f t="shared" si="8"/>
        <v>0</v>
      </c>
      <c r="J46" s="46" t="str">
        <f t="shared" si="9"/>
        <v>Very Low</v>
      </c>
      <c r="K46">
        <f t="shared" si="10"/>
        <v>0</v>
      </c>
      <c r="L46">
        <f t="shared" si="11"/>
        <v>0</v>
      </c>
      <c r="M46" s="30">
        <f>RANK(H46,($H$35:$H$41,$H$44:$H$57),0)</f>
        <v>1</v>
      </c>
      <c r="N46" s="30">
        <v>10</v>
      </c>
      <c r="O46" s="30">
        <f t="shared" si="12"/>
        <v>0.45454545454545453</v>
      </c>
      <c r="P46" s="30">
        <f t="shared" si="13"/>
        <v>1.4545454545454546</v>
      </c>
    </row>
    <row r="47" spans="1:26" ht="114" customHeight="1" x14ac:dyDescent="0.25">
      <c r="B47" s="24">
        <f>RANK(P47,($P$35:$P$41,$P$44:$P$57),1)</f>
        <v>11</v>
      </c>
      <c r="C47" s="32" t="s">
        <v>54</v>
      </c>
      <c r="D47" s="33" t="s">
        <v>55</v>
      </c>
      <c r="E47" s="34">
        <v>1</v>
      </c>
      <c r="F47" s="34" t="s">
        <v>32</v>
      </c>
      <c r="G47" s="35" t="s">
        <v>33</v>
      </c>
      <c r="H47" s="45">
        <f t="shared" si="7"/>
        <v>0</v>
      </c>
      <c r="I47" s="46">
        <f t="shared" si="8"/>
        <v>0</v>
      </c>
      <c r="J47" s="46" t="str">
        <f t="shared" si="9"/>
        <v>Very Low</v>
      </c>
      <c r="K47">
        <f t="shared" si="10"/>
        <v>0</v>
      </c>
      <c r="L47">
        <f t="shared" si="11"/>
        <v>0</v>
      </c>
      <c r="M47" s="30">
        <f>RANK(H47,($H$35:$H$41,$H$44:$H$57),0)</f>
        <v>1</v>
      </c>
      <c r="N47" s="30">
        <v>11</v>
      </c>
      <c r="O47" s="30">
        <f t="shared" si="12"/>
        <v>0.5</v>
      </c>
      <c r="P47" s="30">
        <f t="shared" si="13"/>
        <v>1.5</v>
      </c>
    </row>
    <row r="48" spans="1:26" ht="114" customHeight="1" x14ac:dyDescent="0.25">
      <c r="B48" s="24">
        <f>RANK(P48,($P$35:$P$41,$P$44:$P$57),1)</f>
        <v>12</v>
      </c>
      <c r="C48" s="32" t="s">
        <v>56</v>
      </c>
      <c r="D48" s="33" t="s">
        <v>57</v>
      </c>
      <c r="E48" s="34">
        <v>1</v>
      </c>
      <c r="F48" s="34" t="s">
        <v>32</v>
      </c>
      <c r="G48" s="35" t="s">
        <v>33</v>
      </c>
      <c r="H48" s="45">
        <f t="shared" si="7"/>
        <v>0</v>
      </c>
      <c r="I48" s="46">
        <f t="shared" si="8"/>
        <v>0</v>
      </c>
      <c r="J48" s="46" t="str">
        <f t="shared" si="9"/>
        <v>Very Low</v>
      </c>
      <c r="K48">
        <f t="shared" si="10"/>
        <v>0</v>
      </c>
      <c r="L48">
        <f t="shared" si="11"/>
        <v>0</v>
      </c>
      <c r="M48" s="30">
        <f>RANK(H48,($H$35:$H$41,$H$44:$H$57),0)</f>
        <v>1</v>
      </c>
      <c r="N48" s="30">
        <v>12</v>
      </c>
      <c r="O48" s="30">
        <f t="shared" si="12"/>
        <v>0.54545454545454541</v>
      </c>
      <c r="P48" s="30">
        <f t="shared" si="13"/>
        <v>1.5454545454545454</v>
      </c>
    </row>
    <row r="49" spans="1:26" ht="114" customHeight="1" x14ac:dyDescent="0.25">
      <c r="B49" s="24">
        <f>RANK(P49,($P$35:$P$41,$P$44:$P$57),1)</f>
        <v>13</v>
      </c>
      <c r="C49" s="32" t="s">
        <v>58</v>
      </c>
      <c r="D49" s="33" t="s">
        <v>59</v>
      </c>
      <c r="E49" s="34">
        <v>1</v>
      </c>
      <c r="F49" s="34" t="s">
        <v>32</v>
      </c>
      <c r="G49" s="35" t="s">
        <v>33</v>
      </c>
      <c r="H49" s="45">
        <f t="shared" si="7"/>
        <v>0</v>
      </c>
      <c r="I49" s="46">
        <f t="shared" si="8"/>
        <v>0</v>
      </c>
      <c r="J49" s="46" t="str">
        <f t="shared" si="9"/>
        <v>Very Low</v>
      </c>
      <c r="K49">
        <f t="shared" si="10"/>
        <v>0</v>
      </c>
      <c r="L49">
        <f t="shared" si="11"/>
        <v>0</v>
      </c>
      <c r="M49" s="30">
        <f>RANK(H49,($H$35:$H$41,$H$44:$H$57),0)</f>
        <v>1</v>
      </c>
      <c r="N49" s="30">
        <v>13</v>
      </c>
      <c r="O49" s="30">
        <f t="shared" si="12"/>
        <v>0.59090909090909094</v>
      </c>
      <c r="P49" s="30">
        <f t="shared" si="13"/>
        <v>1.5909090909090908</v>
      </c>
    </row>
    <row r="50" spans="1:26" ht="114" customHeight="1" x14ac:dyDescent="0.25">
      <c r="B50" s="24">
        <f>RANK(P50,($P$35:$P$41,$P$44:$P$57),1)</f>
        <v>14</v>
      </c>
      <c r="C50" s="32" t="s">
        <v>60</v>
      </c>
      <c r="D50" s="33" t="s">
        <v>61</v>
      </c>
      <c r="E50" s="34">
        <v>1</v>
      </c>
      <c r="F50" s="34" t="s">
        <v>32</v>
      </c>
      <c r="G50" s="35" t="s">
        <v>33</v>
      </c>
      <c r="H50" s="45">
        <f t="shared" si="7"/>
        <v>0</v>
      </c>
      <c r="I50" s="46">
        <f t="shared" si="8"/>
        <v>0</v>
      </c>
      <c r="J50" s="46" t="str">
        <f t="shared" si="9"/>
        <v>Very Low</v>
      </c>
      <c r="K50">
        <f t="shared" si="10"/>
        <v>0</v>
      </c>
      <c r="L50">
        <f t="shared" si="11"/>
        <v>0</v>
      </c>
      <c r="M50" s="30">
        <f>RANK(H50,($H$35:$H$41,$H$44:$H$57),0)</f>
        <v>1</v>
      </c>
      <c r="N50" s="30">
        <v>14</v>
      </c>
      <c r="O50" s="30">
        <f t="shared" si="12"/>
        <v>0.63636363636363635</v>
      </c>
      <c r="P50" s="30">
        <f t="shared" si="13"/>
        <v>1.6363636363636362</v>
      </c>
    </row>
    <row r="51" spans="1:26" ht="114" customHeight="1" x14ac:dyDescent="0.25">
      <c r="B51" s="24">
        <f>RANK(P51,($P$35:$P$41,$P$44:$P$57),1)</f>
        <v>15</v>
      </c>
      <c r="C51" s="32" t="s">
        <v>62</v>
      </c>
      <c r="D51" s="33" t="s">
        <v>63</v>
      </c>
      <c r="E51" s="34">
        <v>1</v>
      </c>
      <c r="F51" s="34" t="s">
        <v>32</v>
      </c>
      <c r="G51" s="35" t="s">
        <v>33</v>
      </c>
      <c r="H51" s="45">
        <f t="shared" si="7"/>
        <v>0</v>
      </c>
      <c r="I51" s="46">
        <f t="shared" si="8"/>
        <v>0</v>
      </c>
      <c r="J51" s="46" t="str">
        <f t="shared" si="9"/>
        <v>Very Low</v>
      </c>
      <c r="K51">
        <f t="shared" si="10"/>
        <v>0</v>
      </c>
      <c r="L51">
        <f t="shared" si="11"/>
        <v>0</v>
      </c>
      <c r="M51" s="30">
        <f>RANK(H51,($H$35:$H$41,$H$44:$H$57),0)</f>
        <v>1</v>
      </c>
      <c r="N51" s="30">
        <v>15</v>
      </c>
      <c r="O51" s="30">
        <f t="shared" si="12"/>
        <v>0.68181818181818177</v>
      </c>
      <c r="P51" s="30">
        <f t="shared" si="13"/>
        <v>1.6818181818181817</v>
      </c>
    </row>
    <row r="52" spans="1:26" ht="114" customHeight="1" x14ac:dyDescent="0.25">
      <c r="B52" s="24">
        <f>RANK(P52,($P$35:$P$41,$P$44:$P$57),1)</f>
        <v>16</v>
      </c>
      <c r="C52" s="32" t="s">
        <v>64</v>
      </c>
      <c r="D52" s="33" t="s">
        <v>65</v>
      </c>
      <c r="E52" s="34">
        <v>1</v>
      </c>
      <c r="F52" s="34" t="s">
        <v>32</v>
      </c>
      <c r="G52" s="35" t="s">
        <v>33</v>
      </c>
      <c r="H52" s="45">
        <f t="shared" si="7"/>
        <v>0</v>
      </c>
      <c r="I52" s="46">
        <f t="shared" si="8"/>
        <v>0</v>
      </c>
      <c r="J52" s="46" t="str">
        <f t="shared" si="9"/>
        <v>Very Low</v>
      </c>
      <c r="K52">
        <f t="shared" si="10"/>
        <v>0</v>
      </c>
      <c r="L52">
        <f t="shared" si="11"/>
        <v>0</v>
      </c>
      <c r="M52" s="30">
        <f>RANK(H52,($H$35:$H$41,$H$44:$H$57),0)</f>
        <v>1</v>
      </c>
      <c r="N52" s="30">
        <v>16</v>
      </c>
      <c r="O52" s="30">
        <f t="shared" si="12"/>
        <v>0.72727272727272729</v>
      </c>
      <c r="P52" s="30">
        <f t="shared" si="13"/>
        <v>1.7272727272727273</v>
      </c>
    </row>
    <row r="53" spans="1:26" ht="114" customHeight="1" x14ac:dyDescent="0.25">
      <c r="B53" s="24">
        <f>RANK(P53,($P$35:$P$41,$P$44:$P$57),1)</f>
        <v>17</v>
      </c>
      <c r="C53" s="32" t="s">
        <v>66</v>
      </c>
      <c r="D53" s="33" t="s">
        <v>67</v>
      </c>
      <c r="E53" s="34">
        <v>1</v>
      </c>
      <c r="F53" s="34" t="s">
        <v>32</v>
      </c>
      <c r="G53" s="35" t="s">
        <v>33</v>
      </c>
      <c r="H53" s="45">
        <f t="shared" si="7"/>
        <v>0</v>
      </c>
      <c r="I53" s="46">
        <f t="shared" si="8"/>
        <v>0</v>
      </c>
      <c r="J53" s="46" t="str">
        <f t="shared" si="9"/>
        <v>Very Low</v>
      </c>
      <c r="K53">
        <f t="shared" si="10"/>
        <v>0</v>
      </c>
      <c r="L53">
        <f t="shared" si="11"/>
        <v>0</v>
      </c>
      <c r="M53" s="30">
        <f>RANK(H53,($H$35:$H$41,$H$44:$H$57),0)</f>
        <v>1</v>
      </c>
      <c r="N53" s="30">
        <v>17</v>
      </c>
      <c r="O53" s="30">
        <f t="shared" si="12"/>
        <v>0.77272727272727271</v>
      </c>
      <c r="P53" s="30">
        <f t="shared" si="13"/>
        <v>1.7727272727272727</v>
      </c>
    </row>
    <row r="54" spans="1:26" ht="114" customHeight="1" x14ac:dyDescent="0.25">
      <c r="B54" s="24">
        <f>RANK(P54,($P$35:$P$41,$P$44:$P$57),1)</f>
        <v>18</v>
      </c>
      <c r="C54" s="32" t="s">
        <v>68</v>
      </c>
      <c r="D54" s="33" t="s">
        <v>69</v>
      </c>
      <c r="E54" s="34">
        <v>1</v>
      </c>
      <c r="F54" s="34" t="s">
        <v>32</v>
      </c>
      <c r="G54" s="35" t="s">
        <v>33</v>
      </c>
      <c r="H54" s="45">
        <f t="shared" si="7"/>
        <v>0</v>
      </c>
      <c r="I54" s="46">
        <f t="shared" si="8"/>
        <v>0</v>
      </c>
      <c r="J54" s="46" t="str">
        <f t="shared" si="9"/>
        <v>Very Low</v>
      </c>
      <c r="K54">
        <f t="shared" si="10"/>
        <v>0</v>
      </c>
      <c r="L54">
        <f t="shared" si="11"/>
        <v>0</v>
      </c>
      <c r="M54" s="30">
        <f>RANK(H54,($H$35:$H$41,$H$44:$H$57),0)</f>
        <v>1</v>
      </c>
      <c r="N54" s="30">
        <v>18</v>
      </c>
      <c r="O54" s="30">
        <f t="shared" si="12"/>
        <v>0.81818181818181823</v>
      </c>
      <c r="P54" s="30">
        <f t="shared" si="13"/>
        <v>1.8181818181818183</v>
      </c>
    </row>
    <row r="55" spans="1:26" ht="114" customHeight="1" x14ac:dyDescent="0.25">
      <c r="B55" s="24">
        <f>RANK(P55,($P$35:$P$41,$P$44:$P$57),1)</f>
        <v>19</v>
      </c>
      <c r="C55" s="32" t="s">
        <v>70</v>
      </c>
      <c r="D55" s="33" t="s">
        <v>71</v>
      </c>
      <c r="E55" s="34">
        <v>1</v>
      </c>
      <c r="F55" s="34" t="s">
        <v>32</v>
      </c>
      <c r="G55" s="35" t="s">
        <v>33</v>
      </c>
      <c r="H55" s="45">
        <f t="shared" si="7"/>
        <v>0</v>
      </c>
      <c r="I55" s="46">
        <f t="shared" si="8"/>
        <v>0</v>
      </c>
      <c r="J55" s="46" t="str">
        <f t="shared" si="9"/>
        <v>Very Low</v>
      </c>
      <c r="K55">
        <f t="shared" si="10"/>
        <v>0</v>
      </c>
      <c r="L55">
        <f t="shared" si="11"/>
        <v>0</v>
      </c>
      <c r="M55" s="30">
        <f>RANK(H55,($H$35:$H$41,$H$44:$H$57),0)</f>
        <v>1</v>
      </c>
      <c r="N55" s="30">
        <v>19</v>
      </c>
      <c r="O55" s="30">
        <f t="shared" si="12"/>
        <v>0.86363636363636365</v>
      </c>
      <c r="P55" s="30">
        <f t="shared" si="13"/>
        <v>1.8636363636363638</v>
      </c>
    </row>
    <row r="56" spans="1:26" ht="114" customHeight="1" x14ac:dyDescent="0.25">
      <c r="B56" s="24">
        <f>RANK(P56,($P$35:$P$41,$P$44:$P$57),1)</f>
        <v>20</v>
      </c>
      <c r="C56" s="32" t="s">
        <v>72</v>
      </c>
      <c r="D56" s="33" t="s">
        <v>73</v>
      </c>
      <c r="E56" s="34">
        <v>1</v>
      </c>
      <c r="F56" s="34" t="s">
        <v>32</v>
      </c>
      <c r="G56" s="35" t="s">
        <v>33</v>
      </c>
      <c r="H56" s="45">
        <f t="shared" si="7"/>
        <v>0</v>
      </c>
      <c r="I56" s="46">
        <f t="shared" si="8"/>
        <v>0</v>
      </c>
      <c r="J56" s="46" t="str">
        <f t="shared" si="9"/>
        <v>Very Low</v>
      </c>
      <c r="K56">
        <f t="shared" si="10"/>
        <v>0</v>
      </c>
      <c r="L56">
        <f t="shared" si="11"/>
        <v>0</v>
      </c>
      <c r="M56" s="30">
        <f>RANK(H56,($H$35:$H$41,$H$44:$H$57),0)</f>
        <v>1</v>
      </c>
      <c r="N56" s="30">
        <v>20</v>
      </c>
      <c r="O56" s="30">
        <f t="shared" si="12"/>
        <v>0.90909090909090906</v>
      </c>
      <c r="P56" s="30">
        <f t="shared" si="13"/>
        <v>1.9090909090909092</v>
      </c>
    </row>
    <row r="57" spans="1:26" ht="114" customHeight="1" x14ac:dyDescent="0.25">
      <c r="B57" s="47">
        <f>RANK(P57,($P$35:$P$41,$P$44:$P$57),1)</f>
        <v>21</v>
      </c>
      <c r="C57" s="48" t="s">
        <v>74</v>
      </c>
      <c r="D57" s="111" t="s">
        <v>106</v>
      </c>
      <c r="E57" s="50">
        <v>1</v>
      </c>
      <c r="F57" s="50" t="s">
        <v>32</v>
      </c>
      <c r="G57" s="51" t="s">
        <v>33</v>
      </c>
      <c r="H57" s="52">
        <f t="shared" si="7"/>
        <v>0</v>
      </c>
      <c r="I57" s="53">
        <f t="shared" si="8"/>
        <v>0</v>
      </c>
      <c r="J57" s="53" t="str">
        <f t="shared" si="9"/>
        <v>Very Low</v>
      </c>
      <c r="K57" s="54">
        <f t="shared" si="10"/>
        <v>0</v>
      </c>
      <c r="L57" s="54">
        <f t="shared" si="11"/>
        <v>0</v>
      </c>
      <c r="M57" s="55">
        <f>RANK(H57,($H$35:$H$41,$H$44:$H$57),0)</f>
        <v>1</v>
      </c>
      <c r="N57" s="55">
        <v>21</v>
      </c>
      <c r="O57" s="55">
        <f t="shared" si="12"/>
        <v>0.95454545454545459</v>
      </c>
      <c r="P57" s="55">
        <f t="shared" si="13"/>
        <v>1.9545454545454546</v>
      </c>
    </row>
    <row r="58" spans="1:26" ht="14.25" hidden="1" customHeight="1" x14ac:dyDescent="0.25">
      <c r="C58" s="56"/>
      <c r="D58" s="57" t="s">
        <v>75</v>
      </c>
      <c r="E58" s="58"/>
      <c r="F58" s="59" t="str">
        <f>IF(I58&lt;16,"Very Low",IF(I58&lt;26,"Low",IF(I58&lt;36,"Medium",IF(I58&lt;50,"High",IF(I58&lt;99,"Very High","ERROR")))))</f>
        <v>Very Low</v>
      </c>
      <c r="G58" s="57"/>
      <c r="H58" s="58"/>
      <c r="I58" s="60">
        <f>SUM(I44:I57)</f>
        <v>0</v>
      </c>
      <c r="J58" s="59" t="str">
        <f>IF(L58&lt;16,"Very Low",IF(L58&lt;26,"Low",IF(L58&lt;36,"Medium",IF(L58&lt;50,"High",IF(L58&lt;99,"Very High","ERROR")))))</f>
        <v>Very Low</v>
      </c>
      <c r="K58" s="58"/>
      <c r="L58" s="58">
        <f>SUM(L44:L57)</f>
        <v>0</v>
      </c>
      <c r="M58" s="59"/>
      <c r="N58" s="61"/>
      <c r="O58" s="61"/>
      <c r="P58" s="61"/>
      <c r="Q58" s="62"/>
      <c r="R58" s="62"/>
    </row>
    <row r="59" spans="1:26" ht="14.25" hidden="1" customHeight="1" x14ac:dyDescent="0.25">
      <c r="C59" s="63"/>
      <c r="D59" s="2"/>
      <c r="F59" s="105" t="s">
        <v>76</v>
      </c>
      <c r="G59" s="64"/>
      <c r="I59" s="29"/>
      <c r="J59" s="105" t="s">
        <v>77</v>
      </c>
      <c r="M59" s="65"/>
    </row>
    <row r="60" spans="1:26" ht="14.25" hidden="1" customHeight="1" x14ac:dyDescent="0.25">
      <c r="C60" s="63"/>
      <c r="D60" s="2"/>
      <c r="F60" s="102"/>
      <c r="G60" s="64"/>
      <c r="I60" s="29"/>
      <c r="J60" s="102"/>
      <c r="M60" s="65"/>
    </row>
    <row r="61" spans="1:26" ht="14.25" hidden="1" customHeight="1" x14ac:dyDescent="0.25">
      <c r="A61" s="66"/>
      <c r="B61" s="66"/>
      <c r="C61" s="67"/>
      <c r="D61" s="68" t="s">
        <v>78</v>
      </c>
      <c r="E61" s="69"/>
      <c r="F61" s="70" t="str">
        <f>IF(AND(F42="Medium",F58="Medium"),"Medium",IF(AND(F42="Very Low",F58="Very Low"),"Low",IF(OR(AND(F42="Very Low",F58="Low"),(AND(F42="Low",F58="Very Low")),AND(F42="Low",F58="Low"),AND(F42="Medium",F58="Very Low"),AND(F42="Very Low",F58="Medium")),"Low",IF(OR(AND(F42="Very High",F58="Very Low"),AND(F42="High",F58="Very Low"),AND(F42="Very Low",F58="High"),AND(F42="High",F58="Low"),AND(F42="Low",F58="High"),AND(F42="Low",F58="Medium"),AND(F42="Medium",F58="Low")),"Medium",IF(OR(AND(F42="Very low",F58="Very High"),AND(F42="Low",F58="Very High"),AND(F42="Very High",F58="Low"),AND(F42="Very High",F58="Medium"),AND(F42="Medium",F58="High"),AND(F42="High",F58="Medium"),AND(F42="High",F58="High")),"High",IF(OR(AND(F42="Very High",F58="Very High"),AND(F42="Very High",F58="High"),AND(F42="High",F58="Very High"),AND(F42="Medium",F58="Very High")),"Very High","ERROR"))))))</f>
        <v>Low</v>
      </c>
      <c r="G61" s="71"/>
      <c r="H61" s="69"/>
      <c r="I61" s="69"/>
      <c r="J61" s="70" t="str">
        <f>IF(AND(J42="Medium",J58="Medium"),"Medium",IF(AND(J42="Very Low",J58="Very Low"),"Low",IF(OR(AND(J42="Very Low",J58="Low"),(AND(J42="Low",J58="Very Low")),AND(J42="Low",J58="Low"),AND(J42="Medium",J58="Very Low"),AND(J42="Very Low",J58="Medium")),"Low",IF(OR(AND(J42="Very High",J58="Very Low"),AND(J42="High",J58="Very Low"),AND(J42="Very Low",J58="High"),AND(J42="High",J58="Low"),AND(J42="Low",J58="High"),AND(J42="Low",J58="Medium"),AND(J42="Medium",J58="Low")),"Medium",IF(OR(AND(J42="Very low",J58="Very High"),AND(J42="Low",J58="Very High"),AND(J42="Very High",J58="Low"),AND(J42="Very High",J58="Medium"),AND(J42="Medium",J58="High"),AND(J42="High",J58="Medium"),AND(J42="High",J58="High")),"High",IF(OR(AND(J42="Very High",J58="Very High"),AND(J42="Very High",J58="High"),AND(J42="High",J58="Very High"),AND(J42="Medium",J58="Very High")),"Very High","ERROR"))))))</f>
        <v>Low</v>
      </c>
      <c r="K61" s="69"/>
      <c r="L61" s="69"/>
      <c r="M61" s="70"/>
      <c r="N61" s="72"/>
      <c r="O61" s="72"/>
      <c r="P61" s="72"/>
      <c r="Q61" s="73"/>
      <c r="R61" s="73"/>
      <c r="S61" s="66"/>
      <c r="T61" s="66"/>
      <c r="U61" s="66"/>
      <c r="V61" s="66"/>
      <c r="W61" s="66"/>
      <c r="X61" s="66"/>
      <c r="Y61" s="66"/>
      <c r="Z61" s="66"/>
    </row>
    <row r="62" spans="1:26" ht="14.25" customHeight="1" x14ac:dyDescent="0.25">
      <c r="G62" s="74"/>
    </row>
    <row r="63" spans="1:26" ht="48" customHeight="1" x14ac:dyDescent="0.25">
      <c r="B63" s="75"/>
      <c r="C63" s="106" t="s">
        <v>79</v>
      </c>
      <c r="D63" s="107"/>
      <c r="E63" s="107"/>
      <c r="F63" s="108"/>
      <c r="G63" s="19" t="s">
        <v>80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 t="s">
        <v>81</v>
      </c>
      <c r="S63" s="20" t="s">
        <v>82</v>
      </c>
    </row>
    <row r="64" spans="1:26" ht="114" customHeight="1" x14ac:dyDescent="0.25">
      <c r="B64" s="31">
        <v>1</v>
      </c>
      <c r="C64" s="32" t="s">
        <v>83</v>
      </c>
      <c r="D64" s="76" t="str">
        <f t="shared" ref="D64:D68" si="14">VLOOKUP($B64,$B$34:$P$57,3,FALSE)</f>
        <v>Government Priority</v>
      </c>
      <c r="E64" s="77"/>
      <c r="F64" s="78" t="str">
        <f t="shared" ref="F64:F68" si="15">VLOOKUP($B64,$B$34:$P$57,5,FALSE)</f>
        <v>Very Low</v>
      </c>
      <c r="G64" s="33" t="str">
        <f t="shared" ref="G64:G68" si="16">VLOOKUP($B64,$B$34:$P$57,6,FALSE)</f>
        <v xml:space="preserve"> 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79"/>
      <c r="S64" s="35" t="str">
        <f t="shared" ref="S64:S68" si="17">F64</f>
        <v>Very Low</v>
      </c>
    </row>
    <row r="65" spans="2:19" ht="114" customHeight="1" x14ac:dyDescent="0.25">
      <c r="B65" s="31">
        <v>2</v>
      </c>
      <c r="C65" s="32" t="s">
        <v>84</v>
      </c>
      <c r="D65" s="76" t="str">
        <f>VLOOKUP($B65,$B$34:$P$57,3,FALSE)</f>
        <v>Financial Impact</v>
      </c>
      <c r="E65" s="77"/>
      <c r="F65" s="78" t="str">
        <f t="shared" si="15"/>
        <v>Very Low</v>
      </c>
      <c r="G65" s="33" t="str">
        <f t="shared" si="16"/>
        <v xml:space="preserve"> 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79"/>
      <c r="S65" s="35" t="str">
        <f t="shared" si="17"/>
        <v>Very Low</v>
      </c>
    </row>
    <row r="66" spans="2:19" ht="114" customHeight="1" x14ac:dyDescent="0.25">
      <c r="B66" s="31">
        <v>3</v>
      </c>
      <c r="C66" s="32" t="s">
        <v>85</v>
      </c>
      <c r="D66" s="76" t="str">
        <f t="shared" si="14"/>
        <v>Citizens</v>
      </c>
      <c r="E66" s="77"/>
      <c r="F66" s="78" t="str">
        <f t="shared" si="15"/>
        <v>Very Low</v>
      </c>
      <c r="G66" s="33" t="str">
        <f t="shared" si="16"/>
        <v xml:space="preserve"> 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79"/>
      <c r="S66" s="35" t="str">
        <f t="shared" si="17"/>
        <v>Very Low</v>
      </c>
    </row>
    <row r="67" spans="2:19" ht="114" customHeight="1" x14ac:dyDescent="0.25">
      <c r="B67" s="31">
        <v>4</v>
      </c>
      <c r="C67" s="32" t="s">
        <v>86</v>
      </c>
      <c r="D67" s="76" t="str">
        <f t="shared" si="14"/>
        <v>Market</v>
      </c>
      <c r="E67" s="77"/>
      <c r="F67" s="78" t="str">
        <f t="shared" si="15"/>
        <v>Very Low</v>
      </c>
      <c r="G67" s="33" t="str">
        <f t="shared" si="16"/>
        <v xml:space="preserve"> 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79"/>
      <c r="S67" s="35" t="str">
        <f t="shared" si="17"/>
        <v>Very Low</v>
      </c>
    </row>
    <row r="68" spans="2:19" ht="114" customHeight="1" x14ac:dyDescent="0.25">
      <c r="B68" s="31">
        <v>5</v>
      </c>
      <c r="C68" s="48" t="s">
        <v>87</v>
      </c>
      <c r="D68" s="80" t="str">
        <f t="shared" si="14"/>
        <v>Stakeholders</v>
      </c>
      <c r="E68" s="81"/>
      <c r="F68" s="82" t="str">
        <f t="shared" si="15"/>
        <v>Very Low</v>
      </c>
      <c r="G68" s="49" t="str">
        <f t="shared" si="16"/>
        <v xml:space="preserve"> 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83"/>
      <c r="S68" s="51" t="str">
        <f t="shared" si="17"/>
        <v>Very Low</v>
      </c>
    </row>
    <row r="69" spans="2:19" ht="14.25" customHeight="1" x14ac:dyDescent="0.25">
      <c r="G69" s="74"/>
    </row>
    <row r="70" spans="2:19" ht="14.25" customHeight="1" x14ac:dyDescent="0.25">
      <c r="D70" s="109" t="s">
        <v>88</v>
      </c>
      <c r="E70" s="107"/>
      <c r="F70" s="110"/>
    </row>
    <row r="71" spans="2:19" ht="14.25" customHeight="1" x14ac:dyDescent="0.25">
      <c r="D71" s="84" t="s">
        <v>89</v>
      </c>
      <c r="E71" s="85"/>
      <c r="F71" s="86" t="str">
        <f>F42</f>
        <v>Very Low</v>
      </c>
    </row>
    <row r="72" spans="2:19" ht="14.25" customHeight="1" x14ac:dyDescent="0.25">
      <c r="D72" s="84" t="s">
        <v>90</v>
      </c>
      <c r="E72" s="85"/>
      <c r="F72" s="86" t="str">
        <f>F58</f>
        <v>Very Low</v>
      </c>
      <c r="G72" s="31"/>
    </row>
    <row r="73" spans="2:19" ht="14.25" customHeight="1" x14ac:dyDescent="0.25">
      <c r="D73" s="84" t="s">
        <v>92</v>
      </c>
      <c r="E73" s="85"/>
      <c r="F73" s="86" t="str">
        <f>F40</f>
        <v>Very Low</v>
      </c>
    </row>
    <row r="74" spans="2:19" ht="14.25" customHeight="1" x14ac:dyDescent="0.25">
      <c r="D74" s="87" t="s">
        <v>101</v>
      </c>
      <c r="E74" s="85"/>
      <c r="F74" s="88" t="str">
        <f>IF($F$40="High","High",IF($F$40="Very High","Very High",$F$61))</f>
        <v>Low</v>
      </c>
      <c r="G74" s="66"/>
    </row>
    <row r="75" spans="2:19" ht="14.25" customHeight="1" x14ac:dyDescent="0.25">
      <c r="D75" s="89" t="s">
        <v>77</v>
      </c>
      <c r="E75" s="90"/>
      <c r="F75" s="91" t="str">
        <f>IF($J$40="High","High",IF($J$40="Very High","Very High",$J$61))</f>
        <v>Low</v>
      </c>
      <c r="G75" s="66"/>
    </row>
    <row r="76" spans="2:19" ht="14.25" customHeight="1" x14ac:dyDescent="0.25"/>
    <row r="77" spans="2:19" ht="14.25" customHeight="1" x14ac:dyDescent="0.25"/>
    <row r="78" spans="2:19" ht="14.25" customHeight="1" x14ac:dyDescent="0.25">
      <c r="D78" t="s">
        <v>102</v>
      </c>
    </row>
    <row r="79" spans="2:19" ht="14.25" customHeight="1" x14ac:dyDescent="0.25">
      <c r="D79" t="s">
        <v>100</v>
      </c>
    </row>
    <row r="80" spans="2:19" ht="14.25" customHeight="1" x14ac:dyDescent="0.25">
      <c r="D80" s="31" t="s">
        <v>91</v>
      </c>
    </row>
    <row r="81" spans="7:7" ht="14.25" customHeight="1" x14ac:dyDescent="0.25">
      <c r="G81" s="31"/>
    </row>
    <row r="82" spans="7:7" ht="14.25" customHeight="1" x14ac:dyDescent="0.25"/>
    <row r="83" spans="7:7" ht="14.25" customHeight="1" x14ac:dyDescent="0.25"/>
    <row r="84" spans="7:7" ht="14.25" customHeight="1" x14ac:dyDescent="0.25"/>
    <row r="85" spans="7:7" ht="14.25" customHeight="1" x14ac:dyDescent="0.25"/>
    <row r="86" spans="7:7" ht="14.25" customHeight="1" x14ac:dyDescent="0.25"/>
    <row r="87" spans="7:7" ht="14.25" customHeight="1" x14ac:dyDescent="0.25"/>
    <row r="88" spans="7:7" ht="14.25" customHeight="1" x14ac:dyDescent="0.25"/>
    <row r="89" spans="7:7" ht="14.25" customHeight="1" x14ac:dyDescent="0.25"/>
    <row r="90" spans="7:7" ht="14.25" customHeight="1" x14ac:dyDescent="0.25"/>
    <row r="91" spans="7:7" ht="14.25" customHeight="1" x14ac:dyDescent="0.25"/>
    <row r="92" spans="7:7" ht="14.25" customHeight="1" x14ac:dyDescent="0.25"/>
    <row r="93" spans="7:7" ht="14.25" customHeight="1" x14ac:dyDescent="0.25"/>
    <row r="94" spans="7:7" ht="14.25" customHeight="1" x14ac:dyDescent="0.25"/>
    <row r="95" spans="7:7" ht="14.25" customHeight="1" x14ac:dyDescent="0.25"/>
    <row r="96" spans="7:7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customSheetViews>
    <customSheetView guid="{024B5194-8D67-4BE0-9852-4BDED6E00A89}" showGridLines="0" hiddenRows="1" hiddenColumns="1">
      <selection activeCell="D8" sqref="D8"/>
      <rowBreaks count="2" manualBreakCount="2">
        <brk id="32" man="1"/>
        <brk id="61" man="1"/>
      </rowBreaks>
      <pageMargins left="0.70866141732283472" right="0.70866141732283472" top="0.74803149606299213" bottom="0.74803149606299213" header="0" footer="0"/>
      <pageSetup paperSize="9" orientation="landscape"/>
      <headerFooter>
        <oddHeader>&amp;CPROTECTED Sensitive: Cabinet  (upon completion)</oddHeader>
        <oddFooter>&amp;CSensitive: Cabinet PROTECTED (upon completion)&amp;R&amp;P</oddFooter>
      </headerFooter>
    </customSheetView>
    <customSheetView guid="{180FCDC8-9855-4470-9FC0-E0D39CBF3A8E}" showGridLines="0" hiddenRows="1" hiddenColumns="1">
      <selection activeCell="G83" sqref="G83"/>
      <rowBreaks count="2" manualBreakCount="2">
        <brk id="32" man="1"/>
        <brk id="61" man="1"/>
      </rowBreaks>
      <pageMargins left="0.70866141732283472" right="0.70866141732283472" top="0.74803149606299213" bottom="0.74803149606299213" header="0" footer="0"/>
      <pageSetup paperSize="9" orientation="landscape"/>
      <headerFooter>
        <oddHeader>&amp;CPROTECTED Sensitive: Cabinet  (upon completion)</oddHeader>
        <oddFooter>&amp;CSensitive: Cabinet PROTECTED (upon completion)&amp;R&amp;P</oddFooter>
      </headerFooter>
    </customSheetView>
    <customSheetView guid="{FD61E1EB-C7AF-4ABA-A6A0-6A744A5849FD}" showGridLines="0" hiddenRows="1" hiddenColumns="1" topLeftCell="A67">
      <selection activeCell="G76" sqref="G76"/>
      <rowBreaks count="2" manualBreakCount="2">
        <brk id="32" man="1"/>
        <brk id="61" man="1"/>
      </rowBreaks>
      <pageMargins left="0.70866141732283472" right="0.70866141732283472" top="0.74803149606299213" bottom="0.74803149606299213" header="0" footer="0"/>
      <pageSetup paperSize="9" orientation="landscape"/>
      <headerFooter>
        <oddHeader>&amp;CPROTECTED Sensitive: Cabinet  (upon completion)</oddHeader>
        <oddFooter>&amp;CSensitive: Cabinet PROTECTED (upon completion)&amp;R&amp;P</oddFooter>
      </headerFooter>
    </customSheetView>
  </customSheetViews>
  <mergeCells count="33">
    <mergeCell ref="F59:F60"/>
    <mergeCell ref="J59:J60"/>
    <mergeCell ref="C63:F63"/>
    <mergeCell ref="D70:F70"/>
    <mergeCell ref="F10:G10"/>
    <mergeCell ref="F11:G11"/>
    <mergeCell ref="F12:G12"/>
    <mergeCell ref="F13:G13"/>
    <mergeCell ref="F14:G14"/>
    <mergeCell ref="F15:G15"/>
    <mergeCell ref="F16:G16"/>
    <mergeCell ref="F28:G28"/>
    <mergeCell ref="F29:G29"/>
    <mergeCell ref="F30:G30"/>
    <mergeCell ref="F31:G31"/>
    <mergeCell ref="F32:G32"/>
    <mergeCell ref="F8:G8"/>
    <mergeCell ref="F9:G9"/>
    <mergeCell ref="F25:G25"/>
    <mergeCell ref="F26:G26"/>
    <mergeCell ref="C27:G27"/>
    <mergeCell ref="F17:G17"/>
    <mergeCell ref="F18:G18"/>
    <mergeCell ref="C20:D20"/>
    <mergeCell ref="C21:G21"/>
    <mergeCell ref="F22:G22"/>
    <mergeCell ref="F23:G23"/>
    <mergeCell ref="F24:G24"/>
    <mergeCell ref="C1:J1"/>
    <mergeCell ref="C3:G3"/>
    <mergeCell ref="C6:D6"/>
    <mergeCell ref="F7:G7"/>
    <mergeCell ref="C4:H4"/>
  </mergeCells>
  <conditionalFormatting sqref="I58 I42">
    <cfRule type="colorScale" priority="1">
      <colorScale>
        <cfvo type="formula" val="0"/>
        <cfvo type="formula" val="30"/>
        <cfvo type="formula" val="60"/>
        <color rgb="FF00B050"/>
        <color rgb="FFFFEB84"/>
        <color rgb="FFFF0000"/>
      </colorScale>
    </cfRule>
  </conditionalFormatting>
  <conditionalFormatting sqref="L58 L42">
    <cfRule type="colorScale" priority="2">
      <colorScale>
        <cfvo type="formula" val="0"/>
        <cfvo type="formula" val="30"/>
        <cfvo type="formula" val="60"/>
        <color rgb="FF00B050"/>
        <color rgb="FFFFEB84"/>
        <color rgb="FFFF0000"/>
      </colorScale>
    </cfRule>
  </conditionalFormatting>
  <dataValidations count="1">
    <dataValidation type="list" allowBlank="1" showErrorMessage="1" sqref="F35:F41 S64:S68 F44:F57" xr:uid="{00000000-0002-0000-0000-000000000000}">
      <formula1>$Q$35:$Q$39</formula1>
    </dataValidation>
  </dataValidations>
  <pageMargins left="0.70866141732283472" right="0.70866141732283472" top="0.74803149606299213" bottom="0.74803149606299213" header="0" footer="0"/>
  <pageSetup paperSize="9" orientation="landscape" r:id="rId1"/>
  <headerFooter>
    <oddHeader>&amp;CSensitive: Cabinet  (upon completion)</oddHeader>
    <oddFooter>&amp;CSensitive: Cabinet  (upon completion)&amp;R&amp;P</oddFooter>
  </headerFooter>
  <rowBreaks count="2" manualBreakCount="2">
    <brk id="33" man="1"/>
    <brk id="6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c5fb5116-7131-45fb-9d92-926478776364" ContentTypeId="0x010100B321FEA60C5BA343A52BC94EC00ABC9E07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B321FEA60C5BA343A52BC94EC00ABC9E070004F56F2721F9194FAEEA998CBF656C23" ma:contentTypeVersion="179" ma:contentTypeDescription="Create a new document." ma:contentTypeScope="" ma:versionID="6826058a01e2b657eb2c2215e0f2ccd0">
  <xsd:schema xmlns:xsd="http://www.w3.org/2001/XMLSchema" xmlns:xs="http://www.w3.org/2001/XMLSchema" xmlns:p="http://schemas.microsoft.com/office/2006/metadata/properties" xmlns:ns1="http://schemas.microsoft.com/sharepoint/v3" xmlns:ns2="82ff9d9b-d3fc-4aad-bc42-9949ee83b815" xmlns:ns3="fe146719-b009-4d48-a0a8-69fbc1ef4c09" targetNamespace="http://schemas.microsoft.com/office/2006/metadata/properties" ma:root="true" ma:fieldsID="de61dd2db557b101df15fdf875ec011f" ns1:_="" ns2:_="" ns3:_="">
    <xsd:import namespace="http://schemas.microsoft.com/sharepoint/v3"/>
    <xsd:import namespace="82ff9d9b-d3fc-4aad-bc42-9949ee83b815"/>
    <xsd:import namespace="fe146719-b009-4d48-a0a8-69fbc1ef4c09"/>
    <xsd:element name="properties">
      <xsd:complexType>
        <xsd:sequence>
          <xsd:element name="documentManagement">
            <xsd:complexType>
              <xsd:all>
                <xsd:element ref="ns2:SecClass" minOccurs="0"/>
                <xsd:element ref="ns1:RelatedItems" minOccurs="0"/>
                <xsd:element ref="ns2:LMName" minOccurs="0"/>
                <xsd:element ref="ns2:LastModDate" minOccurs="0"/>
                <xsd:element ref="ns2:k710d1823c744f64b20abec111d3c509" minOccurs="0"/>
                <xsd:element ref="ns2:kb73b3df24114868a21db4ce3ca83710" minOccurs="0"/>
                <xsd:element ref="ns2:TaxKeywordTaxHTField" minOccurs="0"/>
                <xsd:element ref="ns2:TaxCatchAll" minOccurs="0"/>
                <xsd:element ref="ns2:k90b8697a98d4606834ec03f7c33303a" minOccurs="0"/>
                <xsd:element ref="ns2:iee44f6412bf40639855518abb1a08cc" minOccurs="0"/>
                <xsd:element ref="ns2:TaxCatchAllLabel" minOccurs="0"/>
                <xsd:element ref="ns2:Original_x0020_Date_x0020_Created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7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f9d9b-d3fc-4aad-bc42-9949ee83b815" elementFormDefault="qualified">
    <xsd:import namespace="http://schemas.microsoft.com/office/2006/documentManagement/types"/>
    <xsd:import namespace="http://schemas.microsoft.com/office/infopath/2007/PartnerControls"/>
    <xsd:element name="SecClass" ma:index="3" nillable="true" ma:displayName="Security Classification" ma:default="OFFICIAL" ma:description="Security Classification" ma:format="Dropdown" ma:internalName="SecClass">
      <xsd:simpleType>
        <xsd:restriction base="dms:Choice">
          <xsd:enumeration value="UNOFFICIAL"/>
          <xsd:enumeration value="OFFICIAL"/>
          <xsd:enumeration value="OFFICIAL:Sensitive"/>
          <xsd:enumeration value="OFFICIAL:Sensitive, Personal-Privacy"/>
          <xsd:enumeration value="OFFICIAL:Sensitive, Legal-Privilege"/>
          <xsd:enumeration value="OFFICIAL:Sensitive, Legislative-Secrecy"/>
          <xsd:enumeration value="OFFICIAL:Sensitive, SH:National-Cabinet"/>
          <xsd:enumeration value="OFFICIAL:Sensitive, SH:National-Cabinet, Personal-Privacy"/>
          <xsd:enumeration value="OFFICIAL:Sensitive, SH:National-Cabinet, Legislative-Secrecy"/>
          <xsd:enumeration value="OFFICIAL:Sensitive, SH:National-Cabinet, Legal-Privilege"/>
          <xsd:enumeration value="PROTECTED"/>
          <xsd:enumeration value="PROTECTED, Legal-Privilege"/>
          <xsd:enumeration value="PROTECTED, Personal-Privacy"/>
          <xsd:enumeration value="PROTECTED, Legislative-Secrecy"/>
          <xsd:enumeration value="PROTECTED SH:CABINET"/>
          <xsd:enumeration value="PROTECTED SH:CABINET, Personal-Privacy"/>
          <xsd:enumeration value="PROTECTED SH:CABINET, Legal-Privilege"/>
          <xsd:enumeration value="PROTECTED SH:CABINET, Legislative-Secrecy"/>
          <xsd:enumeration value="PROTECTED SH:National-Cabinet"/>
          <xsd:enumeration value="PROTECTED SH:National-Cabinet, Personal-Privacy"/>
          <xsd:enumeration value="PROTECTED SH:National-Cabinet, Legal-Privilege"/>
          <xsd:enumeration value="PROTECTED SH:National-Cabinet, Legislative-Secrecy"/>
          <xsd:enumeration value="UNCLASSIFIED"/>
          <xsd:enumeration value="UNCLASSIFIED - Sensitive: Personal"/>
          <xsd:enumeration value="UNCLASSIFIED - Sensitive: Legal"/>
          <xsd:enumeration value="UNCLASSIFIED - Sensitive"/>
          <xsd:enumeration value="For Official Use Only"/>
          <xsd:enumeration value="PROTECTED - Sensitive"/>
          <xsd:enumeration value="PROTECTED - Sensitive: Personal"/>
          <xsd:enumeration value="PROTECTED - Sensitive: Cabinet"/>
          <xsd:enumeration value="PROTECTED - Sensitive: Legal"/>
        </xsd:restriction>
      </xsd:simpleType>
    </xsd:element>
    <xsd:element name="LMName" ma:index="9" nillable="true" ma:displayName="Last Modified by Name" ma:description="For archiving purposes" ma:internalName="LMName">
      <xsd:simpleType>
        <xsd:restriction base="dms:Text"/>
      </xsd:simpleType>
    </xsd:element>
    <xsd:element name="LastModDate" ma:index="10" nillable="true" ma:displayName="Last User Modified Date" ma:description="Date/time when document was last time modified by a user (as opposed to system updtates)" ma:format="DateTime" ma:internalName="LastModDate">
      <xsd:simpleType>
        <xsd:restriction base="dms:DateTime"/>
      </xsd:simpleType>
    </xsd:element>
    <xsd:element name="k710d1823c744f64b20abec111d3c509" ma:index="13" nillable="true" ma:taxonomy="true" ma:internalName="k710d1823c744f64b20abec111d3c509" ma:taxonomyFieldName="InitiatingEntity" ma:displayName="Initiating Entity" ma:indexed="true" ma:fieldId="{4710d182-3c74-4f64-b20a-bec111d3c509}" ma:sspId="c5fb5116-7131-45fb-9d92-926478776364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b73b3df24114868a21db4ce3ca83710" ma:index="15" nillable="true" ma:taxonomy="true" ma:internalName="kb73b3df24114868a21db4ce3ca83710" ma:taxonomyFieldName="AbtEntity" ma:displayName="About Entity" ma:fieldId="{4b73b3df-2411-4868-a21d-b4ce3ca83710}" ma:taxonomyMulti="true" ma:sspId="c5fb5116-7131-45fb-9d92-926478776364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c5fb5116-7131-45fb-9d92-92647877636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description="" ma:hidden="true" ma:list="{22de69ce-2451-4297-a53c-027dec7fc65e}" ma:internalName="TaxCatchAll" ma:showField="CatchAllData" ma:web="fe146719-b009-4d48-a0a8-69fbc1ef4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90b8697a98d4606834ec03f7c33303a" ma:index="20" nillable="true" ma:taxonomy="true" ma:internalName="k90b8697a98d4606834ec03f7c33303a" ma:taxonomyFieldName="Function_x0020_and_x0020_Activity" ma:displayName="Function and Activity" ma:indexed="true" ma:default="" ma:fieldId="{490b8697-a98d-4606-834e-c03f7c33303a}" ma:sspId="c5fb5116-7131-45fb-9d92-926478776364" ma:termSetId="d6a09c5b-e950-47cc-8e6b-7e27719f9f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ee44f6412bf40639855518abb1a08cc" ma:index="22" nillable="true" ma:taxonomy="true" ma:internalName="iee44f6412bf40639855518abb1a08cc" ma:taxonomyFieldName="OrgUnit" ma:displayName="Organisation Unit" ma:indexed="true" ma:fieldId="{2ee44f64-12bf-4063-9855-518abb1a08cc}" ma:sspId="c5fb5116-7131-45fb-9d92-926478776364" ma:termSetId="642ac736-c0d1-48cf-939c-a81b0e8934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22de69ce-2451-4297-a53c-027dec7fc65e}" ma:internalName="TaxCatchAllLabel" ma:readOnly="true" ma:showField="CatchAllDataLabel" ma:web="fe146719-b009-4d48-a0a8-69fbc1ef4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riginal_x0020_Date_x0020_Created" ma:index="24" nillable="true" ma:displayName="Original Date Created" ma:description="The date of which the source or original paper based document was created on" ma:format="DateOnly" ma:internalName="Original_x0020_Date_x0020_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46719-b009-4d48-a0a8-69fbc1ef4c09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Information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b73b3df24114868a21db4ce3ca83710 xmlns="82ff9d9b-d3fc-4aad-bc42-9949ee83b8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kb73b3df24114868a21db4ce3ca83710>
    <TaxCatchAll xmlns="82ff9d9b-d3fc-4aad-bc42-9949ee83b815">
      <Value>2</Value>
      <Value>1</Value>
    </TaxCatchAll>
    <TaxKeywordTaxHTField xmlns="82ff9d9b-d3fc-4aad-bc42-9949ee83b8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[SEC=OFFICIAL]</TermName>
          <TermId xmlns="http://schemas.microsoft.com/office/infopath/2007/PartnerControls">07351cc0-de73-4913-be2f-56f124cbf8bb</TermId>
        </TermInfo>
      </Terms>
    </TaxKeywordTaxHTField>
    <Original_x0020_Date_x0020_Created xmlns="82ff9d9b-d3fc-4aad-bc42-9949ee83b815" xsi:nil="true"/>
    <LMName xmlns="82ff9d9b-d3fc-4aad-bc42-9949ee83b815" xsi:nil="true"/>
    <LastModDate xmlns="82ff9d9b-d3fc-4aad-bc42-9949ee83b815" xsi:nil="true"/>
    <SecClass xmlns="82ff9d9b-d3fc-4aad-bc42-9949ee83b815">OFFICIAL</SecClass>
    <iee44f6412bf40639855518abb1a08cc xmlns="82ff9d9b-d3fc-4aad-bc42-9949ee83b8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Assurance and ICT Budget Advice</TermName>
          <TermId xmlns="http://schemas.microsoft.com/office/infopath/2007/PartnerControls">f5687c6e-4a79-47af-8d7b-1257776da6c5</TermId>
        </TermInfo>
      </Terms>
    </iee44f6412bf40639855518abb1a08cc>
    <k90b8697a98d4606834ec03f7c33303a xmlns="82ff9d9b-d3fc-4aad-bc42-9949ee83b815">
      <Terms xmlns="http://schemas.microsoft.com/office/infopath/2007/PartnerControls"/>
    </k90b8697a98d4606834ec03f7c33303a>
    <k710d1823c744f64b20abec111d3c509 xmlns="82ff9d9b-d3fc-4aad-bc42-9949ee83b8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k710d1823c744f64b20abec111d3c509>
    <RelatedItems xmlns="http://schemas.microsoft.com/sharepoint/v3" xsi:nil="true"/>
    <_dlc_DocId xmlns="fe146719-b009-4d48-a0a8-69fbc1ef4c09">FIN33744-393596686-113478</_dlc_DocId>
    <_dlc_DocIdUrl xmlns="fe146719-b009-4d48-a0a8-69fbc1ef4c09">
      <Url>https://f1.prdmgd.finance.gov.au/sites/50033744/_layouts/15/DocIdRedir.aspx?ID=FIN33744-393596686-113478</Url>
      <Description>FIN33744-393596686-113478</Description>
    </_dlc_DocIdUrl>
  </documentManagement>
</p:properties>
</file>

<file path=customXml/itemProps1.xml><?xml version="1.0" encoding="utf-8"?>
<ds:datastoreItem xmlns:ds="http://schemas.openxmlformats.org/officeDocument/2006/customXml" ds:itemID="{45CCC24F-F03C-438D-8835-D6F3B611F5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5325B0-0F7B-48AC-BF6E-082DB229E09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4352D29-1C24-4FAC-83D4-C14140AAC63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30C9F93-9107-4F70-AF46-88EE7E8BC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ff9d9b-d3fc-4aad-bc42-9949ee83b815"/>
    <ds:schemaRef ds:uri="fe146719-b009-4d48-a0a8-69fbc1ef4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EFD5A497-F458-4873-9337-2CC7E087B2E1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82ff9d9b-d3fc-4aad-bc42-9949ee83b815"/>
    <ds:schemaRef ds:uri="http://purl.org/dc/elements/1.1/"/>
    <ds:schemaRef ds:uri="http://schemas.microsoft.com/office/2006/metadata/properties"/>
    <ds:schemaRef ds:uri="fe146719-b009-4d48-a0a8-69fbc1ef4c09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RPAT Assessment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Sheehan, Michael</dc:creator>
  <cp:keywords>[SEC=OFFICIAL]</cp:keywords>
  <cp:lastModifiedBy>Chin-Dahler, Weng</cp:lastModifiedBy>
  <dcterms:created xsi:type="dcterms:W3CDTF">2022-01-17T04:54:36Z</dcterms:created>
  <dcterms:modified xsi:type="dcterms:W3CDTF">2025-07-24T00:35:34Z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0x010100B321FEA60C5BA343A52BC94EC00ABC9E070004F56F2721F9194FAEEA998CBF656C23</vt:lpwstr>
  </property>
  <property fmtid="{D5CDD505-2E9C-101B-9397-08002B2CF9AE}" pid="3" name="TaxKeyword">
    <vt:lpwstr/>
  </property>
  <property fmtid="{D5CDD505-2E9C-101B-9397-08002B2CF9AE}" pid="4" name="AbtEntity">
    <vt:lpwstr>2;#Department of Finance|fd660e8f-8f31-49bd-92a3-d31d4da31afe</vt:lpwstr>
  </property>
  <property fmtid="{D5CDD505-2E9C-101B-9397-08002B2CF9AE}" pid="5" name="DocumentType">
    <vt:lpwstr/>
  </property>
  <property fmtid="{D5CDD505-2E9C-101B-9397-08002B2CF9AE}" pid="6" name="g30b6d601f624994bd5004651b59f186">
    <vt:lpwstr/>
  </property>
  <property fmtid="{D5CDD505-2E9C-101B-9397-08002B2CF9AE}" pid="7" name="InitiatingEntity">
    <vt:lpwstr>2;#Department of Finance|fd660e8f-8f31-49bd-92a3-d31d4da31afe</vt:lpwstr>
  </property>
  <property fmtid="{D5CDD505-2E9C-101B-9397-08002B2CF9AE}" pid="8" name="Function and Activity">
    <vt:lpwstr/>
  </property>
  <property fmtid="{D5CDD505-2E9C-101B-9397-08002B2CF9AE}" pid="9" name="OrgUnit">
    <vt:lpwstr>1;#Assurance and ICT Budget Advice|f5687c6e-4a79-47af-8d7b-1257776da6c5</vt:lpwstr>
  </property>
  <property fmtid="{D5CDD505-2E9C-101B-9397-08002B2CF9AE}" pid="10" name="_dlc_DocIdItemGuid">
    <vt:lpwstr>5ec0fb61-2e51-4d22-8a17-b7454103f0c1</vt:lpwstr>
  </property>
  <property fmtid="{D5CDD505-2E9C-101B-9397-08002B2CF9AE}" pid="11" name="PM_Namespace">
    <vt:lpwstr>gov.au</vt:lpwstr>
  </property>
  <property fmtid="{D5CDD505-2E9C-101B-9397-08002B2CF9AE}" pid="12" name="PM_Caveats_Count">
    <vt:lpwstr>0</vt:lpwstr>
  </property>
  <property fmtid="{D5CDD505-2E9C-101B-9397-08002B2CF9AE}" pid="13" name="PM_Version">
    <vt:lpwstr>2018.4</vt:lpwstr>
  </property>
  <property fmtid="{D5CDD505-2E9C-101B-9397-08002B2CF9AE}" pid="14" name="PM_Note">
    <vt:lpwstr/>
  </property>
  <property fmtid="{D5CDD505-2E9C-101B-9397-08002B2CF9AE}" pid="15" name="PMHMAC">
    <vt:lpwstr>v=2022.1;a=SHA256;h=D8CD0F2591EE918EDF3B74271017F7AEBE27C8490ABCAE4FD854FAD5D29F5990</vt:lpwstr>
  </property>
  <property fmtid="{D5CDD505-2E9C-101B-9397-08002B2CF9AE}" pid="16" name="PM_Qualifier">
    <vt:lpwstr/>
  </property>
  <property fmtid="{D5CDD505-2E9C-101B-9397-08002B2CF9AE}" pid="17" name="PM_SecurityClassification">
    <vt:lpwstr>OFFICIAL</vt:lpwstr>
  </property>
  <property fmtid="{D5CDD505-2E9C-101B-9397-08002B2CF9AE}" pid="18" name="PM_ProtectiveMarkingValue_Header">
    <vt:lpwstr>OFFICIAL</vt:lpwstr>
  </property>
  <property fmtid="{D5CDD505-2E9C-101B-9397-08002B2CF9AE}" pid="19" name="PM_OriginationTimeStamp">
    <vt:lpwstr>2025-06-30T00:59:06Z</vt:lpwstr>
  </property>
  <property fmtid="{D5CDD505-2E9C-101B-9397-08002B2CF9AE}" pid="20" name="PM_Markers">
    <vt:lpwstr/>
  </property>
  <property fmtid="{D5CDD505-2E9C-101B-9397-08002B2CF9AE}" pid="21" name="MSIP_Label_87d6481e-ccdd-4ab6-8b26-05a0df5699e7_Name">
    <vt:lpwstr>OFFICIAL</vt:lpwstr>
  </property>
  <property fmtid="{D5CDD505-2E9C-101B-9397-08002B2CF9AE}" pid="22" name="MSIP_Label_87d6481e-ccdd-4ab6-8b26-05a0df5699e7_SiteId">
    <vt:lpwstr>08954cee-4782-4ff6-9ad5-1997dccef4b0</vt:lpwstr>
  </property>
  <property fmtid="{D5CDD505-2E9C-101B-9397-08002B2CF9AE}" pid="23" name="MSIP_Label_87d6481e-ccdd-4ab6-8b26-05a0df5699e7_Enabled">
    <vt:lpwstr>true</vt:lpwstr>
  </property>
  <property fmtid="{D5CDD505-2E9C-101B-9397-08002B2CF9AE}" pid="24" name="PM_OriginatorUserAccountName_SHA256">
    <vt:lpwstr>7E691227EEEB2FEE911CF504E9247696AF8B7EDA0AB7DFECD8460FD61C01BA43</vt:lpwstr>
  </property>
  <property fmtid="{D5CDD505-2E9C-101B-9397-08002B2CF9AE}" pid="25" name="MSIP_Label_87d6481e-ccdd-4ab6-8b26-05a0df5699e7_SetDate">
    <vt:lpwstr>2025-06-30T00:59:06Z</vt:lpwstr>
  </property>
  <property fmtid="{D5CDD505-2E9C-101B-9397-08002B2CF9AE}" pid="26" name="MSIP_Label_87d6481e-ccdd-4ab6-8b26-05a0df5699e7_Method">
    <vt:lpwstr>Privileged</vt:lpwstr>
  </property>
  <property fmtid="{D5CDD505-2E9C-101B-9397-08002B2CF9AE}" pid="27" name="MSIP_Label_87d6481e-ccdd-4ab6-8b26-05a0df5699e7_ContentBits">
    <vt:lpwstr>0</vt:lpwstr>
  </property>
  <property fmtid="{D5CDD505-2E9C-101B-9397-08002B2CF9AE}" pid="28" name="MSIP_Label_87d6481e-ccdd-4ab6-8b26-05a0df5699e7_ActionId">
    <vt:lpwstr>a4f184063ba04fb58afb11009018fbd1</vt:lpwstr>
  </property>
  <property fmtid="{D5CDD505-2E9C-101B-9397-08002B2CF9AE}" pid="29" name="PM_InsertionValue">
    <vt:lpwstr>OFFICIAL</vt:lpwstr>
  </property>
  <property fmtid="{D5CDD505-2E9C-101B-9397-08002B2CF9AE}" pid="30" name="PM_Originator_Hash_SHA1">
    <vt:lpwstr>25ED26128AE939526D0B27A344CB654328C0C52D</vt:lpwstr>
  </property>
  <property fmtid="{D5CDD505-2E9C-101B-9397-08002B2CF9AE}" pid="31" name="PM_DisplayValueSecClassificationWithQualifier">
    <vt:lpwstr>OFFICIAL</vt:lpwstr>
  </property>
  <property fmtid="{D5CDD505-2E9C-101B-9397-08002B2CF9AE}" pid="32" name="PM_Originating_FileId">
    <vt:lpwstr>B38C0AB5769A4D6292622AC25AE0FA0B</vt:lpwstr>
  </property>
  <property fmtid="{D5CDD505-2E9C-101B-9397-08002B2CF9AE}" pid="33" name="PM_ProtectiveMarkingValue_Footer">
    <vt:lpwstr>OFFICIAL</vt:lpwstr>
  </property>
  <property fmtid="{D5CDD505-2E9C-101B-9397-08002B2CF9AE}" pid="34" name="PM_ProtectiveMarkingImage_Header">
    <vt:lpwstr>C:\Program Files\Common Files\janusNET Shared\janusSEAL\Images\DocumentSlashBlue.png</vt:lpwstr>
  </property>
  <property fmtid="{D5CDD505-2E9C-101B-9397-08002B2CF9AE}" pid="35" name="PM_ProtectiveMarkingImage_Footer">
    <vt:lpwstr>C:\Program Files\Common Files\janusNET Shared\janusSEAL\Images\DocumentSlashBlue.png</vt:lpwstr>
  </property>
  <property fmtid="{D5CDD505-2E9C-101B-9397-08002B2CF9AE}" pid="36" name="PM_Display">
    <vt:lpwstr>OFFICIAL</vt:lpwstr>
  </property>
  <property fmtid="{D5CDD505-2E9C-101B-9397-08002B2CF9AE}" pid="37" name="PM_OriginatorDomainName_SHA256">
    <vt:lpwstr>325440F6CA31C4C3BCE4433552DC42928CAAD3E2731ABE35FDE729ECEB763AF0</vt:lpwstr>
  </property>
  <property fmtid="{D5CDD505-2E9C-101B-9397-08002B2CF9AE}" pid="38" name="PMUuid">
    <vt:lpwstr>v=2022.2;d=gov.au;g=46DD6D7C-8107-577B-BC6E-F348953B2E44</vt:lpwstr>
  </property>
  <property fmtid="{D5CDD505-2E9C-101B-9397-08002B2CF9AE}" pid="39" name="PM_Hash_Version">
    <vt:lpwstr>2022.1</vt:lpwstr>
  </property>
  <property fmtid="{D5CDD505-2E9C-101B-9397-08002B2CF9AE}" pid="40" name="PM_Hash_Salt_Prev">
    <vt:lpwstr>3855E09E40DD8F70AA479304F86AE44D</vt:lpwstr>
  </property>
  <property fmtid="{D5CDD505-2E9C-101B-9397-08002B2CF9AE}" pid="41" name="PM_Hash_Salt">
    <vt:lpwstr>3855E09E40DD8F70AA479304F86AE44D</vt:lpwstr>
  </property>
  <property fmtid="{D5CDD505-2E9C-101B-9397-08002B2CF9AE}" pid="42" name="PM_Hash_SHA1">
    <vt:lpwstr>0D1B9EF60C51F232E5479B4C1D4D7DDC84E85A7D</vt:lpwstr>
  </property>
  <property fmtid="{D5CDD505-2E9C-101B-9397-08002B2CF9AE}" pid="43" name="PM_PrintOutPlacement_XLS">
    <vt:lpwstr/>
  </property>
</Properties>
</file>